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barreto\Box Sync\Bert and Michele\Higher Ed project\Paper\FinalExcelforPaper\"/>
    </mc:Choice>
  </mc:AlternateContent>
  <bookViews>
    <workbookView xWindow="0" yWindow="0" windowWidth="15470" windowHeight="7050"/>
  </bookViews>
  <sheets>
    <sheet name="Doc" sheetId="2" r:id="rId1"/>
    <sheet name="Exploring" sheetId="3" r:id="rId2"/>
    <sheet name="Endowments" sheetId="9" r:id="rId3"/>
    <sheet name="HistInvRet" sheetId="10" r:id="rId4"/>
    <sheet name="HistCAGR" sheetId="12" r:id="rId5"/>
    <sheet name="HistDraw" sheetId="16" r:id="rId6"/>
    <sheet name="EndowmentsAdmin" sheetId="1" r:id="rId7"/>
    <sheet name="Comparing" sheetId="7" r:id="rId8"/>
    <sheet name="EndowDPUWab" sheetId="8" r:id="rId9"/>
  </sheets>
  <definedNames>
    <definedName name="_xlnm._FilterDatabase" localSheetId="2" hidden="1">Endowments!$A$2:$BE$48</definedName>
    <definedName name="_xlnm._FilterDatabase" localSheetId="6" hidden="1">EndowmentsAdmin!$A$2:$BD$48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31" i="2"/>
  <c r="D31" i="2" s="1"/>
  <c r="B32" i="2" s="1"/>
  <c r="C32" i="2" s="1"/>
  <c r="D32" i="2" l="1"/>
  <c r="B33" i="2" s="1"/>
  <c r="C33" i="2" l="1"/>
  <c r="D33" i="2" s="1"/>
  <c r="B34" i="2" s="1"/>
  <c r="AX47" i="1"/>
  <c r="AY47" i="1"/>
  <c r="AZ47" i="1"/>
  <c r="BA47" i="1"/>
  <c r="BB47" i="1"/>
  <c r="AX42" i="1"/>
  <c r="AY42" i="1"/>
  <c r="AZ42" i="1"/>
  <c r="BA42" i="1"/>
  <c r="BB42" i="1"/>
  <c r="AX11" i="1"/>
  <c r="AY11" i="1"/>
  <c r="AZ11" i="1"/>
  <c r="BA11" i="1"/>
  <c r="BB11" i="1"/>
  <c r="AX29" i="1"/>
  <c r="AY29" i="1"/>
  <c r="AZ29" i="1"/>
  <c r="BA29" i="1"/>
  <c r="BB29" i="1"/>
  <c r="AX21" i="1"/>
  <c r="AY21" i="1"/>
  <c r="AZ21" i="1"/>
  <c r="BA21" i="1"/>
  <c r="BB21" i="1"/>
  <c r="AX27" i="1"/>
  <c r="AY27" i="1"/>
  <c r="AZ27" i="1"/>
  <c r="BA27" i="1"/>
  <c r="BB27" i="1"/>
  <c r="AX39" i="1"/>
  <c r="AY39" i="1"/>
  <c r="AZ39" i="1"/>
  <c r="BA39" i="1"/>
  <c r="BB39" i="1"/>
  <c r="AX45" i="1"/>
  <c r="AY45" i="1"/>
  <c r="AZ45" i="1"/>
  <c r="BA45" i="1"/>
  <c r="BB45" i="1"/>
  <c r="AX13" i="1"/>
  <c r="AY13" i="1"/>
  <c r="AZ13" i="1"/>
  <c r="BA13" i="1"/>
  <c r="BB13" i="1"/>
  <c r="AX41" i="1"/>
  <c r="AY41" i="1"/>
  <c r="AZ41" i="1"/>
  <c r="BA41" i="1"/>
  <c r="BB41" i="1"/>
  <c r="AX30" i="1"/>
  <c r="AY30" i="1"/>
  <c r="AZ30" i="1"/>
  <c r="BA30" i="1"/>
  <c r="BB30" i="1"/>
  <c r="AX48" i="1"/>
  <c r="AY48" i="1"/>
  <c r="AZ48" i="1"/>
  <c r="BA48" i="1"/>
  <c r="BB48" i="1"/>
  <c r="AX26" i="1"/>
  <c r="AY26" i="1"/>
  <c r="AZ26" i="1"/>
  <c r="BA26" i="1"/>
  <c r="BB26" i="1"/>
  <c r="AX35" i="1"/>
  <c r="AY35" i="1"/>
  <c r="AZ35" i="1"/>
  <c r="BA35" i="1"/>
  <c r="BB35" i="1"/>
  <c r="AX37" i="1"/>
  <c r="AY37" i="1"/>
  <c r="AZ37" i="1"/>
  <c r="BA37" i="1"/>
  <c r="BB37" i="1"/>
  <c r="AX5" i="1"/>
  <c r="AY5" i="1"/>
  <c r="AZ5" i="1"/>
  <c r="BA5" i="1"/>
  <c r="BB5" i="1"/>
  <c r="AX33" i="1"/>
  <c r="AY33" i="1"/>
  <c r="AZ33" i="1"/>
  <c r="BA33" i="1"/>
  <c r="BB33" i="1"/>
  <c r="AX10" i="1"/>
  <c r="AY10" i="1"/>
  <c r="AZ10" i="1"/>
  <c r="BA10" i="1"/>
  <c r="BB10" i="1"/>
  <c r="AX36" i="1"/>
  <c r="AY36" i="1"/>
  <c r="AZ36" i="1"/>
  <c r="BA36" i="1"/>
  <c r="BB36" i="1"/>
  <c r="AX31" i="1"/>
  <c r="AY31" i="1"/>
  <c r="AZ31" i="1"/>
  <c r="BA31" i="1"/>
  <c r="BB31" i="1"/>
  <c r="AX32" i="1"/>
  <c r="AY32" i="1"/>
  <c r="AZ32" i="1"/>
  <c r="BA32" i="1"/>
  <c r="BB32" i="1"/>
  <c r="AX38" i="1"/>
  <c r="AY38" i="1"/>
  <c r="AZ38" i="1"/>
  <c r="BA38" i="1"/>
  <c r="BB38" i="1"/>
  <c r="AX15" i="1"/>
  <c r="AY15" i="1"/>
  <c r="AZ15" i="1"/>
  <c r="BA15" i="1"/>
  <c r="BB15" i="1"/>
  <c r="AX46" i="1"/>
  <c r="AY46" i="1"/>
  <c r="AZ46" i="1"/>
  <c r="BA46" i="1"/>
  <c r="BB46" i="1"/>
  <c r="AX18" i="1"/>
  <c r="AY18" i="1"/>
  <c r="AZ18" i="1"/>
  <c r="BA18" i="1"/>
  <c r="BB18" i="1"/>
  <c r="AX34" i="1"/>
  <c r="AY34" i="1"/>
  <c r="AZ34" i="1"/>
  <c r="BA34" i="1"/>
  <c r="BB34" i="1"/>
  <c r="AX40" i="1"/>
  <c r="AY40" i="1"/>
  <c r="AZ40" i="1"/>
  <c r="BA40" i="1"/>
  <c r="BB40" i="1"/>
  <c r="AX9" i="1"/>
  <c r="AY9" i="1"/>
  <c r="AZ9" i="1"/>
  <c r="BA9" i="1"/>
  <c r="BB9" i="1"/>
  <c r="AX28" i="1"/>
  <c r="AY28" i="1"/>
  <c r="AZ28" i="1"/>
  <c r="BA28" i="1"/>
  <c r="BB28" i="1"/>
  <c r="AX12" i="1"/>
  <c r="AY12" i="1"/>
  <c r="AZ12" i="1"/>
  <c r="BA12" i="1"/>
  <c r="BB12" i="1"/>
  <c r="AX24" i="1"/>
  <c r="AY24" i="1"/>
  <c r="AZ24" i="1"/>
  <c r="BA24" i="1"/>
  <c r="BB24" i="1"/>
  <c r="AX4" i="1"/>
  <c r="AY4" i="1"/>
  <c r="AZ4" i="1"/>
  <c r="BA4" i="1"/>
  <c r="BB4" i="1"/>
  <c r="AX44" i="1"/>
  <c r="AY44" i="1"/>
  <c r="AZ44" i="1"/>
  <c r="BA44" i="1"/>
  <c r="BB44" i="1"/>
  <c r="AX20" i="1"/>
  <c r="AY20" i="1"/>
  <c r="AZ20" i="1"/>
  <c r="BA20" i="1"/>
  <c r="BB20" i="1"/>
  <c r="AX6" i="1"/>
  <c r="AY6" i="1"/>
  <c r="AZ6" i="1"/>
  <c r="BA6" i="1"/>
  <c r="BB6" i="1"/>
  <c r="AX17" i="1"/>
  <c r="AY17" i="1"/>
  <c r="AZ17" i="1"/>
  <c r="BA17" i="1"/>
  <c r="BB17" i="1"/>
  <c r="AX22" i="1"/>
  <c r="AY22" i="1"/>
  <c r="AZ22" i="1"/>
  <c r="BA22" i="1"/>
  <c r="BB22" i="1"/>
  <c r="AX14" i="1"/>
  <c r="AY14" i="1"/>
  <c r="AZ14" i="1"/>
  <c r="BA14" i="1"/>
  <c r="BB14" i="1"/>
  <c r="AX25" i="1"/>
  <c r="AY25" i="1"/>
  <c r="AZ25" i="1"/>
  <c r="BA25" i="1"/>
  <c r="BB25" i="1"/>
  <c r="AX19" i="1"/>
  <c r="AY19" i="1"/>
  <c r="AZ19" i="1"/>
  <c r="BA19" i="1"/>
  <c r="BB19" i="1"/>
  <c r="AX16" i="1"/>
  <c r="AY16" i="1"/>
  <c r="AZ16" i="1"/>
  <c r="BA16" i="1"/>
  <c r="BB16" i="1"/>
  <c r="AX7" i="1"/>
  <c r="AY7" i="1"/>
  <c r="AZ7" i="1"/>
  <c r="BA7" i="1"/>
  <c r="BB7" i="1"/>
  <c r="AX23" i="1"/>
  <c r="AY23" i="1"/>
  <c r="AZ23" i="1"/>
  <c r="BA23" i="1"/>
  <c r="BB23" i="1"/>
  <c r="AX3" i="1"/>
  <c r="AY3" i="1"/>
  <c r="AZ3" i="1"/>
  <c r="BA3" i="1"/>
  <c r="BB3" i="1"/>
  <c r="AX8" i="1"/>
  <c r="AY8" i="1"/>
  <c r="AZ8" i="1"/>
  <c r="BA8" i="1"/>
  <c r="BB8" i="1"/>
  <c r="BB43" i="1"/>
  <c r="BA43" i="1"/>
  <c r="AZ43" i="1"/>
  <c r="AY43" i="1"/>
  <c r="AX43" i="1"/>
  <c r="C34" i="2" l="1"/>
  <c r="D34" i="2"/>
  <c r="B35" i="2" s="1"/>
  <c r="K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1" i="7"/>
  <c r="C35" i="2" l="1"/>
  <c r="D35" i="2"/>
  <c r="B36" i="2" s="1"/>
  <c r="BE13" i="9"/>
  <c r="BE29" i="9"/>
  <c r="BE47" i="9"/>
  <c r="BE41" i="9"/>
  <c r="BE25" i="9"/>
  <c r="BE16" i="9"/>
  <c r="BE44" i="9"/>
  <c r="BE27" i="9"/>
  <c r="BE42" i="9"/>
  <c r="BE43" i="9"/>
  <c r="BE14" i="9"/>
  <c r="BE4" i="9"/>
  <c r="BE36" i="9"/>
  <c r="BE33" i="9"/>
  <c r="BE18" i="9"/>
  <c r="BE32" i="9"/>
  <c r="BE15" i="9"/>
  <c r="BE6" i="9"/>
  <c r="BE37" i="9"/>
  <c r="BE48" i="9"/>
  <c r="BE11" i="9"/>
  <c r="BE8" i="9"/>
  <c r="BE21" i="9"/>
  <c r="BE31" i="9"/>
  <c r="BE3" i="9"/>
  <c r="BE39" i="9"/>
  <c r="BE20" i="9"/>
  <c r="BE28" i="9"/>
  <c r="BE7" i="9"/>
  <c r="BE23" i="9"/>
  <c r="BE35" i="9"/>
  <c r="BE38" i="9"/>
  <c r="BE30" i="9"/>
  <c r="BE17" i="9"/>
  <c r="BE5" i="9"/>
  <c r="BE12" i="9"/>
  <c r="BE46" i="9"/>
  <c r="BE9" i="9"/>
  <c r="BE40" i="9"/>
  <c r="BE34" i="9"/>
  <c r="BE22" i="9"/>
  <c r="BE26" i="9"/>
  <c r="BE24" i="9"/>
  <c r="BE19" i="9"/>
  <c r="BE45" i="9"/>
  <c r="BE10" i="9"/>
  <c r="AX13" i="9"/>
  <c r="AY13" i="9"/>
  <c r="AZ13" i="9"/>
  <c r="BA13" i="9"/>
  <c r="BB13" i="9"/>
  <c r="AX29" i="9"/>
  <c r="AY29" i="9"/>
  <c r="AZ29" i="9"/>
  <c r="BA29" i="9"/>
  <c r="BB29" i="9"/>
  <c r="AX47" i="9"/>
  <c r="AY47" i="9"/>
  <c r="AZ47" i="9"/>
  <c r="BA47" i="9"/>
  <c r="BB47" i="9"/>
  <c r="AX41" i="9"/>
  <c r="AY41" i="9"/>
  <c r="AZ41" i="9"/>
  <c r="BA41" i="9"/>
  <c r="BB41" i="9"/>
  <c r="AX25" i="9"/>
  <c r="AY25" i="9"/>
  <c r="AZ25" i="9"/>
  <c r="BA25" i="9"/>
  <c r="BB25" i="9"/>
  <c r="AX16" i="9"/>
  <c r="AY16" i="9"/>
  <c r="AZ16" i="9"/>
  <c r="BA16" i="9"/>
  <c r="BB16" i="9"/>
  <c r="AX44" i="9"/>
  <c r="AY44" i="9"/>
  <c r="AZ44" i="9"/>
  <c r="BA44" i="9"/>
  <c r="BB44" i="9"/>
  <c r="AX27" i="9"/>
  <c r="AY27" i="9"/>
  <c r="AZ27" i="9"/>
  <c r="BA27" i="9"/>
  <c r="BB27" i="9"/>
  <c r="AX42" i="9"/>
  <c r="AY42" i="9"/>
  <c r="AZ42" i="9"/>
  <c r="BA42" i="9"/>
  <c r="BB42" i="9"/>
  <c r="AX43" i="9"/>
  <c r="AY43" i="9"/>
  <c r="AZ43" i="9"/>
  <c r="BA43" i="9"/>
  <c r="BB43" i="9"/>
  <c r="AX14" i="9"/>
  <c r="AY14" i="9"/>
  <c r="AZ14" i="9"/>
  <c r="BA14" i="9"/>
  <c r="BB14" i="9"/>
  <c r="AX4" i="9"/>
  <c r="AY4" i="9"/>
  <c r="AZ4" i="9"/>
  <c r="BA4" i="9"/>
  <c r="BB4" i="9"/>
  <c r="AX36" i="9"/>
  <c r="AY36" i="9"/>
  <c r="AZ36" i="9"/>
  <c r="BA36" i="9"/>
  <c r="BB36" i="9"/>
  <c r="AX33" i="9"/>
  <c r="AY33" i="9"/>
  <c r="AZ33" i="9"/>
  <c r="BA33" i="9"/>
  <c r="BB33" i="9"/>
  <c r="AX18" i="9"/>
  <c r="AY18" i="9"/>
  <c r="AZ18" i="9"/>
  <c r="BA18" i="9"/>
  <c r="BB18" i="9"/>
  <c r="AX32" i="9"/>
  <c r="AY32" i="9"/>
  <c r="AZ32" i="9"/>
  <c r="BA32" i="9"/>
  <c r="BB32" i="9"/>
  <c r="AX15" i="9"/>
  <c r="AY15" i="9"/>
  <c r="AZ15" i="9"/>
  <c r="BA15" i="9"/>
  <c r="BB15" i="9"/>
  <c r="AX6" i="9"/>
  <c r="AY6" i="9"/>
  <c r="AZ6" i="9"/>
  <c r="BA6" i="9"/>
  <c r="BB6" i="9"/>
  <c r="AX37" i="9"/>
  <c r="AY37" i="9"/>
  <c r="AZ37" i="9"/>
  <c r="BA37" i="9"/>
  <c r="BB37" i="9"/>
  <c r="AX48" i="9"/>
  <c r="AY48" i="9"/>
  <c r="AZ48" i="9"/>
  <c r="BA48" i="9"/>
  <c r="BB48" i="9"/>
  <c r="AX11" i="9"/>
  <c r="AY11" i="9"/>
  <c r="AZ11" i="9"/>
  <c r="BA11" i="9"/>
  <c r="BB11" i="9"/>
  <c r="AX8" i="9"/>
  <c r="AY8" i="9"/>
  <c r="AZ8" i="9"/>
  <c r="BA8" i="9"/>
  <c r="BB8" i="9"/>
  <c r="AX21" i="9"/>
  <c r="AY21" i="9"/>
  <c r="AZ21" i="9"/>
  <c r="BA21" i="9"/>
  <c r="BB21" i="9"/>
  <c r="AX31" i="9"/>
  <c r="AY31" i="9"/>
  <c r="AZ31" i="9"/>
  <c r="BA31" i="9"/>
  <c r="BB31" i="9"/>
  <c r="AX3" i="9"/>
  <c r="AY3" i="9"/>
  <c r="AZ3" i="9"/>
  <c r="BA3" i="9"/>
  <c r="BB3" i="9"/>
  <c r="AX39" i="9"/>
  <c r="AY39" i="9"/>
  <c r="AZ39" i="9"/>
  <c r="BA39" i="9"/>
  <c r="BB39" i="9"/>
  <c r="AX20" i="9"/>
  <c r="AY20" i="9"/>
  <c r="AZ20" i="9"/>
  <c r="BA20" i="9"/>
  <c r="BB20" i="9"/>
  <c r="AX28" i="9"/>
  <c r="AY28" i="9"/>
  <c r="AZ28" i="9"/>
  <c r="BA28" i="9"/>
  <c r="BB28" i="9"/>
  <c r="AX7" i="9"/>
  <c r="AY7" i="9"/>
  <c r="AZ7" i="9"/>
  <c r="BA7" i="9"/>
  <c r="BB7" i="9"/>
  <c r="AX23" i="9"/>
  <c r="AY23" i="9"/>
  <c r="AZ23" i="9"/>
  <c r="BA23" i="9"/>
  <c r="BB23" i="9"/>
  <c r="AX35" i="9"/>
  <c r="AY35" i="9"/>
  <c r="AZ35" i="9"/>
  <c r="BA35" i="9"/>
  <c r="BB35" i="9"/>
  <c r="AX38" i="9"/>
  <c r="AY38" i="9"/>
  <c r="AZ38" i="9"/>
  <c r="BA38" i="9"/>
  <c r="BB38" i="9"/>
  <c r="AX30" i="9"/>
  <c r="AY30" i="9"/>
  <c r="AZ30" i="9"/>
  <c r="BA30" i="9"/>
  <c r="BB30" i="9"/>
  <c r="AX17" i="9"/>
  <c r="AY17" i="9"/>
  <c r="AZ17" i="9"/>
  <c r="BA17" i="9"/>
  <c r="BB17" i="9"/>
  <c r="AX5" i="9"/>
  <c r="AY5" i="9"/>
  <c r="AZ5" i="9"/>
  <c r="BA5" i="9"/>
  <c r="BB5" i="9"/>
  <c r="AX12" i="9"/>
  <c r="AY12" i="9"/>
  <c r="AZ12" i="9"/>
  <c r="BA12" i="9"/>
  <c r="BB12" i="9"/>
  <c r="AX46" i="9"/>
  <c r="AY46" i="9"/>
  <c r="AZ46" i="9"/>
  <c r="BA46" i="9"/>
  <c r="BB46" i="9"/>
  <c r="AX9" i="9"/>
  <c r="AY9" i="9"/>
  <c r="AZ9" i="9"/>
  <c r="BA9" i="9"/>
  <c r="BB9" i="9"/>
  <c r="AX40" i="9"/>
  <c r="AY40" i="9"/>
  <c r="AZ40" i="9"/>
  <c r="BA40" i="9"/>
  <c r="BB40" i="9"/>
  <c r="AX34" i="9"/>
  <c r="AY34" i="9"/>
  <c r="AZ34" i="9"/>
  <c r="BA34" i="9"/>
  <c r="BB34" i="9"/>
  <c r="AX22" i="9"/>
  <c r="AY22" i="9"/>
  <c r="AZ22" i="9"/>
  <c r="BA22" i="9"/>
  <c r="BB22" i="9"/>
  <c r="AX26" i="9"/>
  <c r="AY26" i="9"/>
  <c r="AZ26" i="9"/>
  <c r="BA26" i="9"/>
  <c r="BB26" i="9"/>
  <c r="AX24" i="9"/>
  <c r="AY24" i="9"/>
  <c r="AZ24" i="9"/>
  <c r="BA24" i="9"/>
  <c r="BB24" i="9"/>
  <c r="AX19" i="9"/>
  <c r="AY19" i="9"/>
  <c r="AZ19" i="9"/>
  <c r="BA19" i="9"/>
  <c r="BB19" i="9"/>
  <c r="AX45" i="9"/>
  <c r="AY45" i="9"/>
  <c r="AZ45" i="9"/>
  <c r="BA45" i="9"/>
  <c r="BB45" i="9"/>
  <c r="BB10" i="9"/>
  <c r="BA10" i="9"/>
  <c r="AZ10" i="9"/>
  <c r="AY10" i="9"/>
  <c r="AX10" i="9"/>
  <c r="C36" i="2" l="1"/>
  <c r="D36" i="2"/>
  <c r="B37" i="2" s="1"/>
  <c r="BD44" i="9"/>
  <c r="BD18" i="9"/>
  <c r="BC38" i="9"/>
  <c r="BD40" i="9"/>
  <c r="BC24" i="9"/>
  <c r="BD16" i="9"/>
  <c r="BD33" i="9"/>
  <c r="BD8" i="9"/>
  <c r="BD45" i="9"/>
  <c r="BC45" i="9"/>
  <c r="AU45" i="9"/>
  <c r="AT45" i="9"/>
  <c r="AS45" i="9"/>
  <c r="AR45" i="9"/>
  <c r="AQ45" i="9"/>
  <c r="AP45" i="9"/>
  <c r="AO45" i="9"/>
  <c r="AU19" i="9"/>
  <c r="AT19" i="9"/>
  <c r="AS19" i="9"/>
  <c r="AR19" i="9"/>
  <c r="AQ19" i="9"/>
  <c r="AP19" i="9"/>
  <c r="AO19" i="9"/>
  <c r="AU24" i="9"/>
  <c r="AT24" i="9"/>
  <c r="AS24" i="9"/>
  <c r="AR24" i="9"/>
  <c r="AQ24" i="9"/>
  <c r="AP24" i="9"/>
  <c r="AO24" i="9"/>
  <c r="BD26" i="9"/>
  <c r="BC26" i="9"/>
  <c r="AU26" i="9"/>
  <c r="AT26" i="9"/>
  <c r="AS26" i="9"/>
  <c r="AR26" i="9"/>
  <c r="AQ26" i="9"/>
  <c r="AP26" i="9"/>
  <c r="AO26" i="9"/>
  <c r="AU22" i="9"/>
  <c r="AT22" i="9"/>
  <c r="AS22" i="9"/>
  <c r="AR22" i="9"/>
  <c r="AQ22" i="9"/>
  <c r="AP22" i="9"/>
  <c r="AO22" i="9"/>
  <c r="AU34" i="9"/>
  <c r="AT34" i="9"/>
  <c r="AS34" i="9"/>
  <c r="AR34" i="9"/>
  <c r="AQ34" i="9"/>
  <c r="AP34" i="9"/>
  <c r="AO34" i="9"/>
  <c r="BC40" i="9"/>
  <c r="AU40" i="9"/>
  <c r="AT40" i="9"/>
  <c r="AS40" i="9"/>
  <c r="AR40" i="9"/>
  <c r="AQ40" i="9"/>
  <c r="AP40" i="9"/>
  <c r="AO40" i="9"/>
  <c r="AU9" i="9"/>
  <c r="AT9" i="9"/>
  <c r="AS9" i="9"/>
  <c r="AR9" i="9"/>
  <c r="AQ9" i="9"/>
  <c r="AP9" i="9"/>
  <c r="AO9" i="9"/>
  <c r="AU46" i="9"/>
  <c r="AT46" i="9"/>
  <c r="AS46" i="9"/>
  <c r="AR46" i="9"/>
  <c r="AQ46" i="9"/>
  <c r="AP46" i="9"/>
  <c r="AO46" i="9"/>
  <c r="BD12" i="9"/>
  <c r="AU12" i="9"/>
  <c r="AT12" i="9"/>
  <c r="AS12" i="9"/>
  <c r="AR12" i="9"/>
  <c r="AQ12" i="9"/>
  <c r="AP12" i="9"/>
  <c r="AO12" i="9"/>
  <c r="BD5" i="9"/>
  <c r="BC5" i="9"/>
  <c r="AU5" i="9"/>
  <c r="AT5" i="9"/>
  <c r="AS5" i="9"/>
  <c r="AR5" i="9"/>
  <c r="AQ5" i="9"/>
  <c r="AP5" i="9"/>
  <c r="AO5" i="9"/>
  <c r="AU17" i="9"/>
  <c r="AT17" i="9"/>
  <c r="AS17" i="9"/>
  <c r="AR17" i="9"/>
  <c r="AQ17" i="9"/>
  <c r="AP17" i="9"/>
  <c r="AO17" i="9"/>
  <c r="AU30" i="9"/>
  <c r="AT30" i="9"/>
  <c r="AS30" i="9"/>
  <c r="AR30" i="9"/>
  <c r="AQ30" i="9"/>
  <c r="AP30" i="9"/>
  <c r="AO30" i="9"/>
  <c r="BD38" i="9"/>
  <c r="AU38" i="9"/>
  <c r="AT38" i="9"/>
  <c r="AS38" i="9"/>
  <c r="AR38" i="9"/>
  <c r="AQ38" i="9"/>
  <c r="AP38" i="9"/>
  <c r="AO38" i="9"/>
  <c r="BD35" i="9"/>
  <c r="AU35" i="9"/>
  <c r="AT35" i="9"/>
  <c r="AS35" i="9"/>
  <c r="AR35" i="9"/>
  <c r="AQ35" i="9"/>
  <c r="AP35" i="9"/>
  <c r="AO35" i="9"/>
  <c r="AU23" i="9"/>
  <c r="AT23" i="9"/>
  <c r="AS23" i="9"/>
  <c r="AR23" i="9"/>
  <c r="AQ23" i="9"/>
  <c r="AP23" i="9"/>
  <c r="AO23" i="9"/>
  <c r="BD7" i="9"/>
  <c r="AU7" i="9"/>
  <c r="AT7" i="9"/>
  <c r="AS7" i="9"/>
  <c r="AR7" i="9"/>
  <c r="AQ7" i="9"/>
  <c r="AP7" i="9"/>
  <c r="AO7" i="9"/>
  <c r="AU28" i="9"/>
  <c r="AT28" i="9"/>
  <c r="AS28" i="9"/>
  <c r="AR28" i="9"/>
  <c r="AQ28" i="9"/>
  <c r="AP28" i="9"/>
  <c r="AO28" i="9"/>
  <c r="AU20" i="9"/>
  <c r="AT20" i="9"/>
  <c r="AS20" i="9"/>
  <c r="AR20" i="9"/>
  <c r="AQ20" i="9"/>
  <c r="AP20" i="9"/>
  <c r="AO20" i="9"/>
  <c r="BD39" i="9"/>
  <c r="BC39" i="9"/>
  <c r="AU39" i="9"/>
  <c r="AT39" i="9"/>
  <c r="AS39" i="9"/>
  <c r="AR39" i="9"/>
  <c r="AQ39" i="9"/>
  <c r="AP39" i="9"/>
  <c r="AO39" i="9"/>
  <c r="BD3" i="9"/>
  <c r="AU3" i="9"/>
  <c r="AT3" i="9"/>
  <c r="AS3" i="9"/>
  <c r="AR3" i="9"/>
  <c r="AQ3" i="9"/>
  <c r="AP3" i="9"/>
  <c r="AO3" i="9"/>
  <c r="AU31" i="9"/>
  <c r="AT31" i="9"/>
  <c r="AS31" i="9"/>
  <c r="AR31" i="9"/>
  <c r="AQ31" i="9"/>
  <c r="AP31" i="9"/>
  <c r="AO31" i="9"/>
  <c r="AU21" i="9"/>
  <c r="AT21" i="9"/>
  <c r="AS21" i="9"/>
  <c r="AR21" i="9"/>
  <c r="AQ21" i="9"/>
  <c r="AP21" i="9"/>
  <c r="AO21" i="9"/>
  <c r="AU8" i="9"/>
  <c r="AT8" i="9"/>
  <c r="AS8" i="9"/>
  <c r="AR8" i="9"/>
  <c r="AQ8" i="9"/>
  <c r="AP8" i="9"/>
  <c r="AO8" i="9"/>
  <c r="BD11" i="9"/>
  <c r="AU11" i="9"/>
  <c r="AT11" i="9"/>
  <c r="AS11" i="9"/>
  <c r="AR11" i="9"/>
  <c r="AQ11" i="9"/>
  <c r="AP11" i="9"/>
  <c r="AO11" i="9"/>
  <c r="AU48" i="9"/>
  <c r="AT48" i="9"/>
  <c r="AS48" i="9"/>
  <c r="AR48" i="9"/>
  <c r="AQ48" i="9"/>
  <c r="AP48" i="9"/>
  <c r="AO48" i="9"/>
  <c r="AU37" i="9"/>
  <c r="AT37" i="9"/>
  <c r="AS37" i="9"/>
  <c r="AR37" i="9"/>
  <c r="AQ37" i="9"/>
  <c r="AP37" i="9"/>
  <c r="AO37" i="9"/>
  <c r="BD6" i="9"/>
  <c r="BC6" i="9"/>
  <c r="AU6" i="9"/>
  <c r="AT6" i="9"/>
  <c r="AS6" i="9"/>
  <c r="AR6" i="9"/>
  <c r="AQ6" i="9"/>
  <c r="AP6" i="9"/>
  <c r="AO6" i="9"/>
  <c r="BD15" i="9"/>
  <c r="AU15" i="9"/>
  <c r="AT15" i="9"/>
  <c r="AS15" i="9"/>
  <c r="AR15" i="9"/>
  <c r="AQ15" i="9"/>
  <c r="AP15" i="9"/>
  <c r="AO15" i="9"/>
  <c r="AU32" i="9"/>
  <c r="AT32" i="9"/>
  <c r="AS32" i="9"/>
  <c r="AR32" i="9"/>
  <c r="AQ32" i="9"/>
  <c r="AP32" i="9"/>
  <c r="AO32" i="9"/>
  <c r="AU18" i="9"/>
  <c r="AT18" i="9"/>
  <c r="AS18" i="9"/>
  <c r="AR18" i="9"/>
  <c r="AQ18" i="9"/>
  <c r="AP18" i="9"/>
  <c r="AO18" i="9"/>
  <c r="AU33" i="9"/>
  <c r="AT33" i="9"/>
  <c r="AS33" i="9"/>
  <c r="AR33" i="9"/>
  <c r="AQ33" i="9"/>
  <c r="AP33" i="9"/>
  <c r="AO33" i="9"/>
  <c r="BD36" i="9"/>
  <c r="AU36" i="9"/>
  <c r="AT36" i="9"/>
  <c r="AS36" i="9"/>
  <c r="AR36" i="9"/>
  <c r="AQ36" i="9"/>
  <c r="AP36" i="9"/>
  <c r="AO36" i="9"/>
  <c r="AU4" i="9"/>
  <c r="AT4" i="9"/>
  <c r="AS4" i="9"/>
  <c r="AR4" i="9"/>
  <c r="AQ4" i="9"/>
  <c r="AP4" i="9"/>
  <c r="AO4" i="9"/>
  <c r="AU14" i="9"/>
  <c r="AT14" i="9"/>
  <c r="AS14" i="9"/>
  <c r="AR14" i="9"/>
  <c r="AQ14" i="9"/>
  <c r="AP14" i="9"/>
  <c r="AO14" i="9"/>
  <c r="BD43" i="9"/>
  <c r="BC43" i="9"/>
  <c r="AU43" i="9"/>
  <c r="AT43" i="9"/>
  <c r="AS43" i="9"/>
  <c r="AR43" i="9"/>
  <c r="AQ43" i="9"/>
  <c r="AP43" i="9"/>
  <c r="AO43" i="9"/>
  <c r="BD42" i="9"/>
  <c r="AU42" i="9"/>
  <c r="AT42" i="9"/>
  <c r="AS42" i="9"/>
  <c r="AR42" i="9"/>
  <c r="AQ42" i="9"/>
  <c r="AP42" i="9"/>
  <c r="AO42" i="9"/>
  <c r="AU27" i="9"/>
  <c r="AT27" i="9"/>
  <c r="AS27" i="9"/>
  <c r="AR27" i="9"/>
  <c r="AQ27" i="9"/>
  <c r="AP27" i="9"/>
  <c r="AO27" i="9"/>
  <c r="AU44" i="9"/>
  <c r="AT44" i="9"/>
  <c r="AS44" i="9"/>
  <c r="AR44" i="9"/>
  <c r="AQ44" i="9"/>
  <c r="AP44" i="9"/>
  <c r="AO44" i="9"/>
  <c r="AU16" i="9"/>
  <c r="AT16" i="9"/>
  <c r="AS16" i="9"/>
  <c r="AR16" i="9"/>
  <c r="AQ16" i="9"/>
  <c r="AP16" i="9"/>
  <c r="AO16" i="9"/>
  <c r="BD25" i="9"/>
  <c r="AU25" i="9"/>
  <c r="AT25" i="9"/>
  <c r="AS25" i="9"/>
  <c r="AR25" i="9"/>
  <c r="AQ25" i="9"/>
  <c r="AP25" i="9"/>
  <c r="AO25" i="9"/>
  <c r="AU41" i="9"/>
  <c r="AT41" i="9"/>
  <c r="AS41" i="9"/>
  <c r="AR41" i="9"/>
  <c r="AQ41" i="9"/>
  <c r="AP41" i="9"/>
  <c r="AO41" i="9"/>
  <c r="AU47" i="9"/>
  <c r="AT47" i="9"/>
  <c r="AS47" i="9"/>
  <c r="AR47" i="9"/>
  <c r="AQ47" i="9"/>
  <c r="AP47" i="9"/>
  <c r="AO47" i="9"/>
  <c r="BD29" i="9"/>
  <c r="BC29" i="9"/>
  <c r="AU29" i="9"/>
  <c r="AT29" i="9"/>
  <c r="AS29" i="9"/>
  <c r="AR29" i="9"/>
  <c r="AQ29" i="9"/>
  <c r="AP29" i="9"/>
  <c r="AO29" i="9"/>
  <c r="BD13" i="9"/>
  <c r="AU13" i="9"/>
  <c r="AT13" i="9"/>
  <c r="AS13" i="9"/>
  <c r="AR13" i="9"/>
  <c r="AQ13" i="9"/>
  <c r="AP13" i="9"/>
  <c r="AO13" i="9"/>
  <c r="BD10" i="9"/>
  <c r="BC10" i="9"/>
  <c r="AU10" i="9"/>
  <c r="AT10" i="9"/>
  <c r="AS10" i="9"/>
  <c r="AR10" i="9"/>
  <c r="AQ10" i="9"/>
  <c r="AP10" i="9"/>
  <c r="AO10" i="9"/>
  <c r="C37" i="2" l="1"/>
  <c r="D37" i="2"/>
  <c r="B38" i="2" s="1"/>
  <c r="AW47" i="9"/>
  <c r="AW27" i="9"/>
  <c r="AW14" i="9"/>
  <c r="AW32" i="9"/>
  <c r="AW37" i="9"/>
  <c r="AW31" i="9"/>
  <c r="AW20" i="9"/>
  <c r="AV5" i="9"/>
  <c r="AW45" i="9"/>
  <c r="AW44" i="9"/>
  <c r="AW18" i="9"/>
  <c r="AW21" i="9"/>
  <c r="AW23" i="9"/>
  <c r="AW5" i="9"/>
  <c r="AV19" i="9"/>
  <c r="AV45" i="9"/>
  <c r="AW10" i="9"/>
  <c r="AW25" i="9"/>
  <c r="AW16" i="9"/>
  <c r="AW36" i="9"/>
  <c r="AW33" i="9"/>
  <c r="AW11" i="9"/>
  <c r="AW8" i="9"/>
  <c r="AW7" i="9"/>
  <c r="AW17" i="9"/>
  <c r="AW22" i="9"/>
  <c r="AV22" i="9"/>
  <c r="AW26" i="9"/>
  <c r="AW13" i="9"/>
  <c r="AW29" i="9"/>
  <c r="AW41" i="9"/>
  <c r="AW42" i="9"/>
  <c r="AW43" i="9"/>
  <c r="AW4" i="9"/>
  <c r="AW15" i="9"/>
  <c r="AW6" i="9"/>
  <c r="AW48" i="9"/>
  <c r="AW3" i="9"/>
  <c r="AW39" i="9"/>
  <c r="AW28" i="9"/>
  <c r="AW35" i="9"/>
  <c r="AW38" i="9"/>
  <c r="AW12" i="9"/>
  <c r="AW46" i="9"/>
  <c r="AV46" i="9"/>
  <c r="AW9" i="9"/>
  <c r="AW40" i="9"/>
  <c r="AW34" i="9"/>
  <c r="AW24" i="9"/>
  <c r="BD34" i="9"/>
  <c r="BD46" i="9"/>
  <c r="BD23" i="9"/>
  <c r="BD21" i="9"/>
  <c r="BC19" i="9"/>
  <c r="BC22" i="9"/>
  <c r="BC17" i="9"/>
  <c r="BD28" i="9"/>
  <c r="BD48" i="9"/>
  <c r="BD4" i="9"/>
  <c r="BD41" i="9"/>
  <c r="BC34" i="9"/>
  <c r="BC30" i="9"/>
  <c r="BC4" i="9"/>
  <c r="BC28" i="9"/>
  <c r="BD31" i="9"/>
  <c r="BD32" i="9"/>
  <c r="BD27" i="9"/>
  <c r="BC41" i="9"/>
  <c r="BC48" i="9"/>
  <c r="BD17" i="9"/>
  <c r="BD22" i="9"/>
  <c r="BD19" i="9"/>
  <c r="BD47" i="9"/>
  <c r="BC27" i="9"/>
  <c r="BD14" i="9"/>
  <c r="BC32" i="9"/>
  <c r="BD37" i="9"/>
  <c r="BC31" i="9"/>
  <c r="BD20" i="9"/>
  <c r="BD30" i="9"/>
  <c r="BC9" i="9"/>
  <c r="BC16" i="9"/>
  <c r="BC33" i="9"/>
  <c r="BC8" i="9"/>
  <c r="BC12" i="9"/>
  <c r="BC46" i="9"/>
  <c r="BD9" i="9"/>
  <c r="BD24" i="9"/>
  <c r="AV44" i="9"/>
  <c r="AV42" i="9"/>
  <c r="AV14" i="9"/>
  <c r="AV36" i="9"/>
  <c r="AV18" i="9"/>
  <c r="AV15" i="9"/>
  <c r="AV37" i="9"/>
  <c r="AV11" i="9"/>
  <c r="AV3" i="9"/>
  <c r="AV7" i="9"/>
  <c r="AW30" i="9"/>
  <c r="AV30" i="9"/>
  <c r="AV13" i="9"/>
  <c r="AV47" i="9"/>
  <c r="AV25" i="9"/>
  <c r="AV21" i="9"/>
  <c r="AV20" i="9"/>
  <c r="AV23" i="9"/>
  <c r="AV35" i="9"/>
  <c r="AV10" i="9"/>
  <c r="BC13" i="9"/>
  <c r="AV29" i="9"/>
  <c r="BC47" i="9"/>
  <c r="AV41" i="9"/>
  <c r="BC25" i="9"/>
  <c r="AV16" i="9"/>
  <c r="BC44" i="9"/>
  <c r="AV27" i="9"/>
  <c r="BC42" i="9"/>
  <c r="AV43" i="9"/>
  <c r="BC14" i="9"/>
  <c r="AV4" i="9"/>
  <c r="BC36" i="9"/>
  <c r="AV33" i="9"/>
  <c r="BC18" i="9"/>
  <c r="AV32" i="9"/>
  <c r="BC15" i="9"/>
  <c r="AV6" i="9"/>
  <c r="BC37" i="9"/>
  <c r="AV48" i="9"/>
  <c r="BC11" i="9"/>
  <c r="AV8" i="9"/>
  <c r="BC21" i="9"/>
  <c r="AV31" i="9"/>
  <c r="BC3" i="9"/>
  <c r="AV39" i="9"/>
  <c r="BC20" i="9"/>
  <c r="AV28" i="9"/>
  <c r="BC7" i="9"/>
  <c r="BC23" i="9"/>
  <c r="BC35" i="9"/>
  <c r="AV38" i="9"/>
  <c r="AW19" i="9"/>
  <c r="AV12" i="9"/>
  <c r="AV40" i="9"/>
  <c r="AV24" i="9"/>
  <c r="AV17" i="9"/>
  <c r="AV9" i="9"/>
  <c r="AV34" i="9"/>
  <c r="AV26" i="9"/>
  <c r="BQ8" i="8"/>
  <c r="BP8" i="8"/>
  <c r="BO8" i="8"/>
  <c r="BN8" i="8"/>
  <c r="BM8" i="8"/>
  <c r="BL8" i="8"/>
  <c r="BK8" i="8"/>
  <c r="BS8" i="8" s="1"/>
  <c r="BH8" i="8"/>
  <c r="BG8" i="8"/>
  <c r="BF8" i="8"/>
  <c r="BE8" i="8"/>
  <c r="BD8" i="8"/>
  <c r="BI8" i="8" s="1"/>
  <c r="BC8" i="8"/>
  <c r="BB8" i="8"/>
  <c r="BJ8" i="8" s="1"/>
  <c r="BA8" i="8"/>
  <c r="AZ8" i="8"/>
  <c r="BQ7" i="8"/>
  <c r="BP7" i="8"/>
  <c r="BO7" i="8"/>
  <c r="BN7" i="8"/>
  <c r="BM7" i="8"/>
  <c r="BL7" i="8"/>
  <c r="BK7" i="8"/>
  <c r="BS7" i="8" s="1"/>
  <c r="BH7" i="8"/>
  <c r="BG7" i="8"/>
  <c r="BF7" i="8"/>
  <c r="BE7" i="8"/>
  <c r="BD7" i="8"/>
  <c r="BI7" i="8" s="1"/>
  <c r="BC7" i="8"/>
  <c r="BB7" i="8"/>
  <c r="BJ7" i="8" s="1"/>
  <c r="BA7" i="8"/>
  <c r="AZ7" i="8"/>
  <c r="BO4" i="8"/>
  <c r="BN4" i="8"/>
  <c r="BM4" i="8"/>
  <c r="BL4" i="8"/>
  <c r="BK4" i="8"/>
  <c r="BS4" i="8" s="1"/>
  <c r="BJ4" i="8"/>
  <c r="BF4" i="8"/>
  <c r="BE4" i="8"/>
  <c r="BD4" i="8"/>
  <c r="BC4" i="8"/>
  <c r="BB4" i="8"/>
  <c r="BI4" i="8" s="1"/>
  <c r="BA4" i="8"/>
  <c r="AZ4" i="8"/>
  <c r="BO3" i="8"/>
  <c r="BN3" i="8"/>
  <c r="BM3" i="8"/>
  <c r="BL3" i="8"/>
  <c r="BK3" i="8"/>
  <c r="BS3" i="8" s="1"/>
  <c r="BF3" i="8"/>
  <c r="BE3" i="8"/>
  <c r="BD3" i="8"/>
  <c r="BJ3" i="8" s="1"/>
  <c r="BC3" i="8"/>
  <c r="BB3" i="8"/>
  <c r="BI3" i="8" s="1"/>
  <c r="BA3" i="8"/>
  <c r="AZ3" i="8"/>
  <c r="C38" i="2" l="1"/>
  <c r="D38" i="2"/>
  <c r="B39" i="2" s="1"/>
  <c r="AW1" i="9"/>
  <c r="BD1" i="9"/>
  <c r="BC1" i="9"/>
  <c r="AV1" i="9"/>
  <c r="BR3" i="8"/>
  <c r="BR4" i="8"/>
  <c r="BR7" i="8"/>
  <c r="BR8" i="8"/>
  <c r="I42" i="7"/>
  <c r="L42" i="7" s="1"/>
  <c r="J42" i="7"/>
  <c r="M42" i="7" s="1"/>
  <c r="I40" i="7"/>
  <c r="L40" i="7" s="1"/>
  <c r="J40" i="7"/>
  <c r="M40" i="7" s="1"/>
  <c r="I47" i="7"/>
  <c r="L47" i="7" s="1"/>
  <c r="J47" i="7"/>
  <c r="M47" i="7" s="1"/>
  <c r="I16" i="7"/>
  <c r="L16" i="7" s="1"/>
  <c r="J16" i="7"/>
  <c r="M16" i="7" s="1"/>
  <c r="I17" i="7"/>
  <c r="L17" i="7" s="1"/>
  <c r="J17" i="7"/>
  <c r="M17" i="7" s="1"/>
  <c r="I46" i="7"/>
  <c r="L46" i="7" s="1"/>
  <c r="J46" i="7"/>
  <c r="M46" i="7" s="1"/>
  <c r="I18" i="7"/>
  <c r="L18" i="7" s="1"/>
  <c r="J18" i="7"/>
  <c r="M18" i="7" s="1"/>
  <c r="I39" i="7"/>
  <c r="L39" i="7" s="1"/>
  <c r="J39" i="7"/>
  <c r="M39" i="7" s="1"/>
  <c r="I19" i="7"/>
  <c r="L19" i="7" s="1"/>
  <c r="J19" i="7"/>
  <c r="M19" i="7" s="1"/>
  <c r="I20" i="7"/>
  <c r="L20" i="7" s="1"/>
  <c r="J20" i="7"/>
  <c r="M20" i="7" s="1"/>
  <c r="I14" i="7"/>
  <c r="L14" i="7" s="1"/>
  <c r="J14" i="7"/>
  <c r="M14" i="7" s="1"/>
  <c r="I21" i="7"/>
  <c r="L21" i="7" s="1"/>
  <c r="J21" i="7"/>
  <c r="M21" i="7" s="1"/>
  <c r="I10" i="7"/>
  <c r="L10" i="7" s="1"/>
  <c r="J10" i="7"/>
  <c r="M10" i="7" s="1"/>
  <c r="I37" i="7"/>
  <c r="L37" i="7" s="1"/>
  <c r="J37" i="7"/>
  <c r="M37" i="7" s="1"/>
  <c r="I22" i="7"/>
  <c r="L22" i="7" s="1"/>
  <c r="J22" i="7"/>
  <c r="M22" i="7" s="1"/>
  <c r="I45" i="7"/>
  <c r="L45" i="7" s="1"/>
  <c r="J45" i="7"/>
  <c r="M45" i="7" s="1"/>
  <c r="I2" i="7"/>
  <c r="L2" i="7" s="1"/>
  <c r="J2" i="7"/>
  <c r="M2" i="7" s="1"/>
  <c r="I23" i="7"/>
  <c r="L23" i="7" s="1"/>
  <c r="J23" i="7"/>
  <c r="M23" i="7" s="1"/>
  <c r="I33" i="7"/>
  <c r="L33" i="7" s="1"/>
  <c r="J33" i="7"/>
  <c r="M33" i="7" s="1"/>
  <c r="I3" i="7"/>
  <c r="L3" i="7" s="1"/>
  <c r="J3" i="7"/>
  <c r="M3" i="7" s="1"/>
  <c r="I41" i="7"/>
  <c r="L41" i="7" s="1"/>
  <c r="J41" i="7"/>
  <c r="M41" i="7" s="1"/>
  <c r="I24" i="7"/>
  <c r="L24" i="7" s="1"/>
  <c r="J24" i="7"/>
  <c r="M24" i="7" s="1"/>
  <c r="I11" i="7"/>
  <c r="L11" i="7" s="1"/>
  <c r="J11" i="7"/>
  <c r="M11" i="7" s="1"/>
  <c r="I25" i="7"/>
  <c r="L25" i="7" s="1"/>
  <c r="J25" i="7"/>
  <c r="M25" i="7" s="1"/>
  <c r="I9" i="7"/>
  <c r="L9" i="7" s="1"/>
  <c r="J9" i="7"/>
  <c r="M9" i="7" s="1"/>
  <c r="I26" i="7"/>
  <c r="L26" i="7" s="1"/>
  <c r="J26" i="7"/>
  <c r="M26" i="7" s="1"/>
  <c r="I27" i="7"/>
  <c r="L27" i="7" s="1"/>
  <c r="J27" i="7"/>
  <c r="M27" i="7" s="1"/>
  <c r="I28" i="7"/>
  <c r="L28" i="7" s="1"/>
  <c r="J28" i="7"/>
  <c r="M28" i="7" s="1"/>
  <c r="I12" i="7"/>
  <c r="L12" i="7" s="1"/>
  <c r="J12" i="7"/>
  <c r="M12" i="7" s="1"/>
  <c r="I6" i="7"/>
  <c r="L6" i="7" s="1"/>
  <c r="J6" i="7"/>
  <c r="M6" i="7" s="1"/>
  <c r="I34" i="7"/>
  <c r="L34" i="7" s="1"/>
  <c r="J34" i="7"/>
  <c r="M34" i="7" s="1"/>
  <c r="I8" i="7"/>
  <c r="L8" i="7" s="1"/>
  <c r="J8" i="7"/>
  <c r="M8" i="7" s="1"/>
  <c r="I44" i="7"/>
  <c r="L44" i="7" s="1"/>
  <c r="J44" i="7"/>
  <c r="M44" i="7" s="1"/>
  <c r="I43" i="7"/>
  <c r="L43" i="7" s="1"/>
  <c r="J43" i="7"/>
  <c r="M43" i="7" s="1"/>
  <c r="I29" i="7"/>
  <c r="L29" i="7" s="1"/>
  <c r="J29" i="7"/>
  <c r="M29" i="7" s="1"/>
  <c r="I38" i="7"/>
  <c r="L38" i="7" s="1"/>
  <c r="J38" i="7"/>
  <c r="M38" i="7" s="1"/>
  <c r="I30" i="7"/>
  <c r="L30" i="7" s="1"/>
  <c r="J30" i="7"/>
  <c r="M30" i="7" s="1"/>
  <c r="I31" i="7"/>
  <c r="L31" i="7" s="1"/>
  <c r="J31" i="7"/>
  <c r="M31" i="7" s="1"/>
  <c r="I36" i="7"/>
  <c r="L36" i="7" s="1"/>
  <c r="J36" i="7"/>
  <c r="M36" i="7" s="1"/>
  <c r="I5" i="7"/>
  <c r="L5" i="7" s="1"/>
  <c r="J5" i="7"/>
  <c r="M5" i="7" s="1"/>
  <c r="I35" i="7"/>
  <c r="L35" i="7" s="1"/>
  <c r="J35" i="7"/>
  <c r="M35" i="7" s="1"/>
  <c r="I7" i="7"/>
  <c r="L7" i="7" s="1"/>
  <c r="J7" i="7"/>
  <c r="M7" i="7" s="1"/>
  <c r="I13" i="7"/>
  <c r="L13" i="7" s="1"/>
  <c r="J13" i="7"/>
  <c r="M13" i="7" s="1"/>
  <c r="I32" i="7"/>
  <c r="L32" i="7" s="1"/>
  <c r="J32" i="7"/>
  <c r="M32" i="7" s="1"/>
  <c r="I4" i="7"/>
  <c r="L4" i="7" s="1"/>
  <c r="J4" i="7"/>
  <c r="M4" i="7" s="1"/>
  <c r="J15" i="7"/>
  <c r="M15" i="7" s="1"/>
  <c r="I15" i="7"/>
  <c r="L15" i="7" s="1"/>
  <c r="C39" i="2" l="1"/>
  <c r="D39" i="2"/>
  <c r="B40" i="2" s="1"/>
  <c r="BD44" i="1"/>
  <c r="D20" i="3"/>
  <c r="C20" i="3"/>
  <c r="AQ37" i="1"/>
  <c r="AR37" i="1"/>
  <c r="AS37" i="1"/>
  <c r="AT37" i="1"/>
  <c r="AU37" i="1"/>
  <c r="AQ28" i="1"/>
  <c r="AR28" i="1"/>
  <c r="AS28" i="1"/>
  <c r="AT28" i="1"/>
  <c r="AU28" i="1"/>
  <c r="AQ44" i="1"/>
  <c r="AR44" i="1"/>
  <c r="AS44" i="1"/>
  <c r="AT44" i="1"/>
  <c r="AU44" i="1"/>
  <c r="AQ22" i="1"/>
  <c r="AR22" i="1"/>
  <c r="AS22" i="1"/>
  <c r="AT22" i="1"/>
  <c r="AU22" i="1"/>
  <c r="AQ26" i="1"/>
  <c r="AR26" i="1"/>
  <c r="AS26" i="1"/>
  <c r="AT26" i="1"/>
  <c r="AU26" i="1"/>
  <c r="AQ24" i="1"/>
  <c r="AR24" i="1"/>
  <c r="AS24" i="1"/>
  <c r="AT24" i="1"/>
  <c r="AU24" i="1"/>
  <c r="AQ16" i="1"/>
  <c r="AR16" i="1"/>
  <c r="AS16" i="1"/>
  <c r="AT16" i="1"/>
  <c r="AU16" i="1"/>
  <c r="AQ33" i="1"/>
  <c r="AR33" i="1"/>
  <c r="AS33" i="1"/>
  <c r="AT33" i="1"/>
  <c r="AU33" i="1"/>
  <c r="AQ17" i="1"/>
  <c r="AR17" i="1"/>
  <c r="AS17" i="1"/>
  <c r="AT17" i="1"/>
  <c r="AU17" i="1"/>
  <c r="AQ20" i="1"/>
  <c r="AR20" i="1"/>
  <c r="AS20" i="1"/>
  <c r="AT20" i="1"/>
  <c r="AU20" i="1"/>
  <c r="AQ10" i="1"/>
  <c r="AR10" i="1"/>
  <c r="AS10" i="1"/>
  <c r="AT10" i="1"/>
  <c r="AU10" i="1"/>
  <c r="AQ11" i="1"/>
  <c r="AR11" i="1"/>
  <c r="AS11" i="1"/>
  <c r="AT11" i="1"/>
  <c r="AU11" i="1"/>
  <c r="AQ19" i="1"/>
  <c r="AR19" i="1"/>
  <c r="AS19" i="1"/>
  <c r="AT19" i="1"/>
  <c r="AU19" i="1"/>
  <c r="AQ18" i="1"/>
  <c r="AR18" i="1"/>
  <c r="AS18" i="1"/>
  <c r="AT18" i="1"/>
  <c r="AU18" i="1"/>
  <c r="AQ36" i="1"/>
  <c r="AR36" i="1"/>
  <c r="AS36" i="1"/>
  <c r="AT36" i="1"/>
  <c r="AU36" i="1"/>
  <c r="AQ9" i="1"/>
  <c r="AR9" i="1"/>
  <c r="AS9" i="1"/>
  <c r="AT9" i="1"/>
  <c r="AU9" i="1"/>
  <c r="AQ39" i="1"/>
  <c r="AR39" i="1"/>
  <c r="AS39" i="1"/>
  <c r="AT39" i="1"/>
  <c r="AU39" i="1"/>
  <c r="AQ5" i="1"/>
  <c r="AR5" i="1"/>
  <c r="AS5" i="1"/>
  <c r="AT5" i="1"/>
  <c r="AU5" i="1"/>
  <c r="AQ4" i="1"/>
  <c r="AR4" i="1"/>
  <c r="AS4" i="1"/>
  <c r="AT4" i="1"/>
  <c r="AU4" i="1"/>
  <c r="AQ25" i="1"/>
  <c r="AR25" i="1"/>
  <c r="AS25" i="1"/>
  <c r="AT25" i="1"/>
  <c r="AU25" i="1"/>
  <c r="AQ21" i="1"/>
  <c r="AR21" i="1"/>
  <c r="AS21" i="1"/>
  <c r="AT21" i="1"/>
  <c r="AU21" i="1"/>
  <c r="AQ46" i="1"/>
  <c r="AR46" i="1"/>
  <c r="AS46" i="1"/>
  <c r="AT46" i="1"/>
  <c r="AU46" i="1"/>
  <c r="AQ35" i="1"/>
  <c r="AR35" i="1"/>
  <c r="AS35" i="1"/>
  <c r="AT35" i="1"/>
  <c r="AU35" i="1"/>
  <c r="AQ23" i="1"/>
  <c r="AR23" i="1"/>
  <c r="AS23" i="1"/>
  <c r="AT23" i="1"/>
  <c r="AU23" i="1"/>
  <c r="AQ13" i="1"/>
  <c r="AR13" i="1"/>
  <c r="AS13" i="1"/>
  <c r="AT13" i="1"/>
  <c r="AU13" i="1"/>
  <c r="AQ8" i="1"/>
  <c r="AR8" i="1"/>
  <c r="AS8" i="1"/>
  <c r="AT8" i="1"/>
  <c r="AU8" i="1"/>
  <c r="AQ15" i="1"/>
  <c r="AR15" i="1"/>
  <c r="AS15" i="1"/>
  <c r="AT15" i="1"/>
  <c r="AU15" i="1"/>
  <c r="AQ38" i="1"/>
  <c r="AR38" i="1"/>
  <c r="AS38" i="1"/>
  <c r="AT38" i="1"/>
  <c r="AU38" i="1"/>
  <c r="AQ3" i="1"/>
  <c r="AR3" i="1"/>
  <c r="AS3" i="1"/>
  <c r="AT3" i="1"/>
  <c r="AU3" i="1"/>
  <c r="AQ27" i="1"/>
  <c r="AR27" i="1"/>
  <c r="AS27" i="1"/>
  <c r="AT27" i="1"/>
  <c r="AU27" i="1"/>
  <c r="AQ12" i="1"/>
  <c r="AR12" i="1"/>
  <c r="AS12" i="1"/>
  <c r="AT12" i="1"/>
  <c r="AU12" i="1"/>
  <c r="AQ40" i="1"/>
  <c r="AR40" i="1"/>
  <c r="AS40" i="1"/>
  <c r="AT40" i="1"/>
  <c r="AU40" i="1"/>
  <c r="AQ7" i="1"/>
  <c r="AR7" i="1"/>
  <c r="AS7" i="1"/>
  <c r="AT7" i="1"/>
  <c r="AU7" i="1"/>
  <c r="AQ32" i="1"/>
  <c r="AR32" i="1"/>
  <c r="AS32" i="1"/>
  <c r="AT32" i="1"/>
  <c r="AU32" i="1"/>
  <c r="AQ43" i="1"/>
  <c r="AR43" i="1"/>
  <c r="AS43" i="1"/>
  <c r="AT43" i="1"/>
  <c r="AU43" i="1"/>
  <c r="AQ42" i="1"/>
  <c r="AR42" i="1"/>
  <c r="AS42" i="1"/>
  <c r="AT42" i="1"/>
  <c r="AU42" i="1"/>
  <c r="AQ6" i="1"/>
  <c r="AR6" i="1"/>
  <c r="AS6" i="1"/>
  <c r="AT6" i="1"/>
  <c r="AU6" i="1"/>
  <c r="AQ29" i="1"/>
  <c r="AR29" i="1"/>
  <c r="AS29" i="1"/>
  <c r="AT29" i="1"/>
  <c r="AU29" i="1"/>
  <c r="AQ48" i="1"/>
  <c r="AR48" i="1"/>
  <c r="AS48" i="1"/>
  <c r="AT48" i="1"/>
  <c r="AU48" i="1"/>
  <c r="AQ34" i="1"/>
  <c r="AR34" i="1"/>
  <c r="AS34" i="1"/>
  <c r="AT34" i="1"/>
  <c r="AU34" i="1"/>
  <c r="AQ31" i="1"/>
  <c r="AR31" i="1"/>
  <c r="AS31" i="1"/>
  <c r="AT31" i="1"/>
  <c r="AU31" i="1"/>
  <c r="AQ41" i="1"/>
  <c r="AR41" i="1"/>
  <c r="AS41" i="1"/>
  <c r="AT41" i="1"/>
  <c r="AU41" i="1"/>
  <c r="AQ30" i="1"/>
  <c r="AR30" i="1"/>
  <c r="AS30" i="1"/>
  <c r="AT30" i="1"/>
  <c r="AU30" i="1"/>
  <c r="AQ45" i="1"/>
  <c r="AR45" i="1"/>
  <c r="AS45" i="1"/>
  <c r="AT45" i="1"/>
  <c r="AU45" i="1"/>
  <c r="AQ14" i="1"/>
  <c r="AR14" i="1"/>
  <c r="AS14" i="1"/>
  <c r="AT14" i="1"/>
  <c r="AU14" i="1"/>
  <c r="AU47" i="1"/>
  <c r="AT47" i="1"/>
  <c r="AS47" i="1"/>
  <c r="AR47" i="1"/>
  <c r="AQ47" i="1"/>
  <c r="C40" i="2" l="1"/>
  <c r="D40" i="2"/>
  <c r="B41" i="2" s="1"/>
  <c r="AW29" i="1"/>
  <c r="AV34" i="1"/>
  <c r="AV7" i="1"/>
  <c r="AV16" i="1"/>
  <c r="BD33" i="1"/>
  <c r="BD22" i="1"/>
  <c r="BD23" i="1"/>
  <c r="BD31" i="1"/>
  <c r="BC15" i="1"/>
  <c r="AW11" i="1"/>
  <c r="BC10" i="1"/>
  <c r="AV36" i="1"/>
  <c r="BC7" i="1"/>
  <c r="BD38" i="1"/>
  <c r="BD15" i="1"/>
  <c r="BD13" i="1"/>
  <c r="BC44" i="1"/>
  <c r="AW34" i="1"/>
  <c r="AV10" i="1"/>
  <c r="AW38" i="1"/>
  <c r="AW23" i="1"/>
  <c r="AW22" i="1"/>
  <c r="BC14" i="1"/>
  <c r="BC41" i="1"/>
  <c r="BC34" i="1"/>
  <c r="BD29" i="1"/>
  <c r="BD32" i="1"/>
  <c r="BC27" i="1"/>
  <c r="BC16" i="1"/>
  <c r="AW9" i="1"/>
  <c r="AW36" i="1"/>
  <c r="AV14" i="1"/>
  <c r="AW32" i="1"/>
  <c r="AW7" i="1"/>
  <c r="AV38" i="1"/>
  <c r="AV4" i="1"/>
  <c r="AV44" i="1"/>
  <c r="BD47" i="1"/>
  <c r="BD11" i="1"/>
  <c r="BD10" i="1"/>
  <c r="BC17" i="1"/>
  <c r="AW47" i="1"/>
  <c r="AV45" i="1"/>
  <c r="AV15" i="1"/>
  <c r="AV6" i="1"/>
  <c r="AV27" i="1"/>
  <c r="AV35" i="1"/>
  <c r="AW33" i="1"/>
  <c r="AW16" i="1"/>
  <c r="AV26" i="1"/>
  <c r="BC4" i="1"/>
  <c r="BD9" i="1"/>
  <c r="AV42" i="1"/>
  <c r="AV3" i="1"/>
  <c r="AV21" i="1"/>
  <c r="AV5" i="1"/>
  <c r="AV20" i="1"/>
  <c r="AV28" i="1"/>
  <c r="BC48" i="1"/>
  <c r="BC5" i="1"/>
  <c r="BC18" i="1"/>
  <c r="BC24" i="1"/>
  <c r="BC37" i="1"/>
  <c r="AW45" i="1"/>
  <c r="AV30" i="1"/>
  <c r="AW31" i="1"/>
  <c r="AV43" i="1"/>
  <c r="AV32" i="1"/>
  <c r="AV8" i="1"/>
  <c r="AW35" i="1"/>
  <c r="AV39" i="1"/>
  <c r="AV9" i="1"/>
  <c r="AV17" i="1"/>
  <c r="AV33" i="1"/>
  <c r="BC47" i="1"/>
  <c r="BC29" i="1"/>
  <c r="BC42" i="1"/>
  <c r="BD7" i="1"/>
  <c r="BC12" i="1"/>
  <c r="BC38" i="1"/>
  <c r="BC13" i="1"/>
  <c r="BD35" i="1"/>
  <c r="BD21" i="1"/>
  <c r="BC11" i="1"/>
  <c r="BC22" i="1"/>
  <c r="AV41" i="1"/>
  <c r="AV48" i="1"/>
  <c r="AW6" i="1"/>
  <c r="AV40" i="1"/>
  <c r="AW27" i="1"/>
  <c r="AV13" i="1"/>
  <c r="AV23" i="1"/>
  <c r="AW4" i="1"/>
  <c r="AV18" i="1"/>
  <c r="AW10" i="1"/>
  <c r="AV24" i="1"/>
  <c r="AW44" i="1"/>
  <c r="AV37" i="1"/>
  <c r="BC45" i="1"/>
  <c r="BC30" i="1"/>
  <c r="BD34" i="1"/>
  <c r="BC32" i="1"/>
  <c r="BC3" i="1"/>
  <c r="BC8" i="1"/>
  <c r="BC21" i="1"/>
  <c r="BD39" i="1"/>
  <c r="BD36" i="1"/>
  <c r="BC19" i="1"/>
  <c r="BC20" i="1"/>
  <c r="BD16" i="1"/>
  <c r="BC26" i="1"/>
  <c r="BC28" i="1"/>
  <c r="AV47" i="1"/>
  <c r="AV29" i="1"/>
  <c r="AV12" i="1"/>
  <c r="AW15" i="1"/>
  <c r="AV46" i="1"/>
  <c r="AW25" i="1"/>
  <c r="AV19" i="1"/>
  <c r="AV11" i="1"/>
  <c r="AV22" i="1"/>
  <c r="BC31" i="1"/>
  <c r="BD6" i="1"/>
  <c r="BC43" i="1"/>
  <c r="BC40" i="1"/>
  <c r="BD27" i="1"/>
  <c r="BC23" i="1"/>
  <c r="BC46" i="1"/>
  <c r="BD25" i="1"/>
  <c r="BD4" i="1"/>
  <c r="BC39" i="1"/>
  <c r="BC33" i="1"/>
  <c r="BD45" i="1"/>
  <c r="BC6" i="1"/>
  <c r="BC35" i="1"/>
  <c r="BD14" i="1"/>
  <c r="BD41" i="1"/>
  <c r="BD43" i="1"/>
  <c r="BD12" i="1"/>
  <c r="BD3" i="1"/>
  <c r="BC25" i="1"/>
  <c r="BC9" i="1"/>
  <c r="BD19" i="1"/>
  <c r="BD17" i="1"/>
  <c r="BD26" i="1"/>
  <c r="BD37" i="1"/>
  <c r="BC36" i="1"/>
  <c r="BD30" i="1"/>
  <c r="BD48" i="1"/>
  <c r="BD42" i="1"/>
  <c r="BD40" i="1"/>
  <c r="BD8" i="1"/>
  <c r="BD46" i="1"/>
  <c r="BD5" i="1"/>
  <c r="BD18" i="1"/>
  <c r="BD20" i="1"/>
  <c r="BD24" i="1"/>
  <c r="BD28" i="1"/>
  <c r="AW14" i="1"/>
  <c r="AW41" i="1"/>
  <c r="AV31" i="1"/>
  <c r="AW43" i="1"/>
  <c r="AW12" i="1"/>
  <c r="AW3" i="1"/>
  <c r="AW13" i="1"/>
  <c r="AW21" i="1"/>
  <c r="AV25" i="1"/>
  <c r="AW39" i="1"/>
  <c r="AW19" i="1"/>
  <c r="AW17" i="1"/>
  <c r="AW26" i="1"/>
  <c r="AW37" i="1"/>
  <c r="AW30" i="1"/>
  <c r="AW48" i="1"/>
  <c r="AW42" i="1"/>
  <c r="AW40" i="1"/>
  <c r="AW8" i="1"/>
  <c r="AW46" i="1"/>
  <c r="AW5" i="1"/>
  <c r="AW18" i="1"/>
  <c r="AW20" i="1"/>
  <c r="AW24" i="1"/>
  <c r="AW28" i="1"/>
  <c r="AA8" i="3"/>
  <c r="AA7" i="3"/>
  <c r="T8" i="3"/>
  <c r="T7" i="3"/>
  <c r="M8" i="3"/>
  <c r="M7" i="3"/>
  <c r="F8" i="3"/>
  <c r="F7" i="3"/>
  <c r="C41" i="2" l="1"/>
  <c r="D41" i="2"/>
  <c r="B42" i="2" s="1"/>
  <c r="AW1" i="1"/>
  <c r="BD1" i="1"/>
  <c r="AV1" i="1"/>
  <c r="BC1" i="1"/>
  <c r="D14" i="3"/>
  <c r="D15" i="3" s="1"/>
  <c r="D16" i="3" s="1"/>
  <c r="D17" i="3" s="1"/>
  <c r="D18" i="3" s="1"/>
  <c r="D19" i="3" s="1"/>
  <c r="C15" i="3"/>
  <c r="C16" i="3" s="1"/>
  <c r="C17" i="3" s="1"/>
  <c r="C18" i="3" s="1"/>
  <c r="C19" i="3" s="1"/>
  <c r="C14" i="3"/>
  <c r="AM5" i="3"/>
  <c r="AL5" i="3"/>
  <c r="AM4" i="3"/>
  <c r="AL4" i="3"/>
  <c r="AP14" i="1"/>
  <c r="AO14" i="1"/>
  <c r="AP45" i="1"/>
  <c r="AO45" i="1"/>
  <c r="AP30" i="1"/>
  <c r="AO30" i="1"/>
  <c r="AP41" i="1"/>
  <c r="AO41" i="1"/>
  <c r="AP31" i="1"/>
  <c r="AO31" i="1"/>
  <c r="AP34" i="1"/>
  <c r="AO34" i="1"/>
  <c r="AP48" i="1"/>
  <c r="AO48" i="1"/>
  <c r="AP29" i="1"/>
  <c r="AO29" i="1"/>
  <c r="AP6" i="1"/>
  <c r="AO6" i="1"/>
  <c r="AP42" i="1"/>
  <c r="AO42" i="1"/>
  <c r="AP43" i="1"/>
  <c r="AO43" i="1"/>
  <c r="AP32" i="1"/>
  <c r="AO32" i="1"/>
  <c r="AP7" i="1"/>
  <c r="AO7" i="1"/>
  <c r="AP40" i="1"/>
  <c r="AO40" i="1"/>
  <c r="AP12" i="1"/>
  <c r="AO12" i="1"/>
  <c r="AP27" i="1"/>
  <c r="AO27" i="1"/>
  <c r="AP3" i="1"/>
  <c r="AO3" i="1"/>
  <c r="AP38" i="1"/>
  <c r="AO38" i="1"/>
  <c r="AP15" i="1"/>
  <c r="AO15" i="1"/>
  <c r="AP8" i="1"/>
  <c r="AO8" i="1"/>
  <c r="AP13" i="1"/>
  <c r="AO13" i="1"/>
  <c r="AP23" i="1"/>
  <c r="AO23" i="1"/>
  <c r="AP35" i="1"/>
  <c r="AO35" i="1"/>
  <c r="AP46" i="1"/>
  <c r="AO46" i="1"/>
  <c r="AP21" i="1"/>
  <c r="AO21" i="1"/>
  <c r="AP25" i="1"/>
  <c r="AO25" i="1"/>
  <c r="AP4" i="1"/>
  <c r="AO4" i="1"/>
  <c r="AP5" i="1"/>
  <c r="AO5" i="1"/>
  <c r="AP39" i="1"/>
  <c r="AO39" i="1"/>
  <c r="AP9" i="1"/>
  <c r="AO9" i="1"/>
  <c r="AP36" i="1"/>
  <c r="AO36" i="1"/>
  <c r="AP18" i="1"/>
  <c r="AO18" i="1"/>
  <c r="AP19" i="1"/>
  <c r="AO19" i="1"/>
  <c r="AP11" i="1"/>
  <c r="AO11" i="1"/>
  <c r="AP10" i="1"/>
  <c r="AO10" i="1"/>
  <c r="AP20" i="1"/>
  <c r="AO20" i="1"/>
  <c r="AP17" i="1"/>
  <c r="AO17" i="1"/>
  <c r="AP33" i="1"/>
  <c r="AO33" i="1"/>
  <c r="AP16" i="1"/>
  <c r="AO16" i="1"/>
  <c r="AP24" i="1"/>
  <c r="AO24" i="1"/>
  <c r="AP26" i="1"/>
  <c r="AO26" i="1"/>
  <c r="AP22" i="1"/>
  <c r="AO22" i="1"/>
  <c r="AP44" i="1"/>
  <c r="AO44" i="1"/>
  <c r="AP28" i="1"/>
  <c r="AO28" i="1"/>
  <c r="AP37" i="1"/>
  <c r="AO37" i="1"/>
  <c r="AP47" i="1"/>
  <c r="AO47" i="1"/>
  <c r="C42" i="2" l="1"/>
  <c r="D42" i="2"/>
  <c r="F42" i="2" s="1"/>
  <c r="C43" i="2"/>
  <c r="AP1" i="1"/>
  <c r="E44" i="2" l="1"/>
</calcChain>
</file>

<file path=xl/sharedStrings.xml><?xml version="1.0" encoding="utf-8"?>
<sst xmlns="http://schemas.openxmlformats.org/spreadsheetml/2006/main" count="760" uniqueCount="387">
  <si>
    <t>ns1:BeginningYearBalanceAmt</t>
  </si>
  <si>
    <t>ns1:ContributionsAmt</t>
  </si>
  <si>
    <t>ns1:InvestmentEarningsOrLossesAmt</t>
  </si>
  <si>
    <t>ns1:GrantsOrScholarshipsAmt</t>
  </si>
  <si>
    <t>ns1:OtherExpendituresAmt</t>
  </si>
  <si>
    <t>ns1:AdministrativeExpensesAmt</t>
  </si>
  <si>
    <t>ns1:EndYearBalanceAmt</t>
  </si>
  <si>
    <t>ns1:BeginningYearBalanceAmtxxx</t>
  </si>
  <si>
    <t>ns1:ContributionsAmtxxx</t>
  </si>
  <si>
    <t>ns1:InvestmentEarningsOrLossesAmtxxx</t>
  </si>
  <si>
    <t>ns1:GrantsOrScholarshipsAmtxxx</t>
  </si>
  <si>
    <t>ns1:OtherExpendituresAmtxxx</t>
  </si>
  <si>
    <t>ns1:AdministrativeExpensesAmtxxx</t>
  </si>
  <si>
    <t>ns1:EndYearBalanceAmtxxx</t>
  </si>
  <si>
    <t>ns1:BeginningYearBalanceAMTxxx</t>
  </si>
  <si>
    <t>ns1:ContributionsAMTxxx</t>
  </si>
  <si>
    <t>ns1:InvestmentEarningsOrLossesAMTxxx</t>
  </si>
  <si>
    <t>ns1:GrantsOrScholarshipsAMTxxx</t>
  </si>
  <si>
    <t>ns1:OtherExpendituresAMTxxx</t>
  </si>
  <si>
    <t>ns1:AdministrativeExpensesAMTxxx</t>
  </si>
  <si>
    <t>ns1:EndYearBalanceAMTxxx</t>
  </si>
  <si>
    <t>ns1:BoardDesignatedBalanceEOYPct</t>
  </si>
  <si>
    <t>ns1:PrmnntEndowmentBalanceEOYPct</t>
  </si>
  <si>
    <t>ns1:TermEndowmentBalanceEOYPct</t>
  </si>
  <si>
    <t>EIN</t>
  </si>
  <si>
    <t>Taxpayer Name</t>
  </si>
  <si>
    <t>CYBeginYearEndow</t>
  </si>
  <si>
    <t>CYContributions</t>
  </si>
  <si>
    <t>CYInvEarnLoss</t>
  </si>
  <si>
    <t>CYGrantsScholarships</t>
  </si>
  <si>
    <t>CYOtherExpenditures</t>
  </si>
  <si>
    <t>CYAdminExpenses</t>
  </si>
  <si>
    <t>CYEndYearEndow</t>
  </si>
  <si>
    <t>PYBeginYearEndow</t>
  </si>
  <si>
    <t>PYContributions</t>
  </si>
  <si>
    <t>PYInvEarnLoss</t>
  </si>
  <si>
    <t>PYGrantsScholarships</t>
  </si>
  <si>
    <t>PYOtherExpenditures</t>
  </si>
  <si>
    <t>PYAdminExpenses</t>
  </si>
  <si>
    <t>PYEndYearEndow</t>
  </si>
  <si>
    <t>2YBeginYearEndow</t>
  </si>
  <si>
    <t>2YContributions</t>
  </si>
  <si>
    <t>2YInvEarnLoss</t>
  </si>
  <si>
    <t>2YGrantsScholarships</t>
  </si>
  <si>
    <t>2YOtherExpenditures</t>
  </si>
  <si>
    <t>2YAdminExpenses</t>
  </si>
  <si>
    <t>2YEndYearEndow</t>
  </si>
  <si>
    <t>3YBeginYearEndow</t>
  </si>
  <si>
    <t>3YContributions</t>
  </si>
  <si>
    <t>3YInvEarnLoss</t>
  </si>
  <si>
    <t>3YGrantsScholarships</t>
  </si>
  <si>
    <t>3YOtherExpenditures</t>
  </si>
  <si>
    <t>3YAdminExpenses</t>
  </si>
  <si>
    <t>3YEndYearEndow</t>
  </si>
  <si>
    <t>4YBeginYearEndow</t>
  </si>
  <si>
    <t>4YContributions</t>
  </si>
  <si>
    <t>4YInvEarnLoss</t>
  </si>
  <si>
    <t>4YGrantsScholarships</t>
  </si>
  <si>
    <t>4YOtherExpenditures</t>
  </si>
  <si>
    <t>4YAdminExpenses</t>
  </si>
  <si>
    <t>4YEndYearEndow</t>
  </si>
  <si>
    <t>CYEndYear%Quasi</t>
  </si>
  <si>
    <t>CYEndYear%Perm</t>
  </si>
  <si>
    <t>CYEndYear%Temp</t>
  </si>
  <si>
    <t>5 YR % change</t>
  </si>
  <si>
    <t>CAGR</t>
  </si>
  <si>
    <t>AGNES SCOTT COLLEGE</t>
  </si>
  <si>
    <t>ALBION COLLEGE</t>
  </si>
  <si>
    <t>ALLEGHENY COLLEGE</t>
  </si>
  <si>
    <t>TRUSTEES OF AMHERST COLLEGE</t>
  </si>
  <si>
    <t>BARNARD COLLEGE</t>
  </si>
  <si>
    <t>BATES COLLEGE</t>
  </si>
  <si>
    <t>BELOIT COLLEGE</t>
  </si>
  <si>
    <t>BOWDOIN COLLEGE</t>
  </si>
  <si>
    <t>CARLETON COLLEGE</t>
  </si>
  <si>
    <t>CENTRE COLLEGE</t>
  </si>
  <si>
    <t>COLBY COLLEGE</t>
  </si>
  <si>
    <t>COLLEGE OF THE HOLY CROSS</t>
  </si>
  <si>
    <t>CORNELL COLLEGE</t>
  </si>
  <si>
    <t>DAVIDSON COLLEGE</t>
  </si>
  <si>
    <t>DENISON UNIVERSITY</t>
  </si>
  <si>
    <t>DEPAUW UNIVERSITY</t>
  </si>
  <si>
    <t>DICKINSON COLLEGE</t>
  </si>
  <si>
    <t>FRANKLIN AND MARSHALL COLLEGE</t>
  </si>
  <si>
    <t>GETTYSBURG COLLEGE</t>
  </si>
  <si>
    <t>TRUSTEES OF GRINNELL COLLEGE</t>
  </si>
  <si>
    <t>TRUSTEES OF HAMILTON COLLEGE</t>
  </si>
  <si>
    <t>HAMPDEN SYDNEY COLLEGE</t>
  </si>
  <si>
    <t>HANOVER COLLEGE</t>
  </si>
  <si>
    <t>HAVERFORD COLLEGE</t>
  </si>
  <si>
    <t>KALAMAZOO COLLEGE</t>
  </si>
  <si>
    <t>KENYON COLLEGE</t>
  </si>
  <si>
    <t>KNOX COLLEGE</t>
  </si>
  <si>
    <t>LAFAYETTE COLLEGE</t>
  </si>
  <si>
    <t>LAWRENCE UNIVERSITY</t>
  </si>
  <si>
    <t>LYCOMING COLLEGE</t>
  </si>
  <si>
    <t>MACALESTER COLLEGE</t>
  </si>
  <si>
    <t>POMONA COLLEGE</t>
  </si>
  <si>
    <t>RANDOLPH-MACON COLLEGE</t>
  </si>
  <si>
    <t>RIPON COLLEGE</t>
  </si>
  <si>
    <t>SCRIPPS COLLEGE</t>
  </si>
  <si>
    <t>SOUTHWESTERN UNIVERSITY</t>
  </si>
  <si>
    <t>SPELMAN COLLEGE</t>
  </si>
  <si>
    <t>SWARTHMORE COLLEGE</t>
  </si>
  <si>
    <t>COLLEGE OF WOOSTER</t>
  </si>
  <si>
    <t>TRUSTEES OF UNION COLLEGE</t>
  </si>
  <si>
    <t>URSINUS COLLEGE</t>
  </si>
  <si>
    <t>VASSAR COLLEGE</t>
  </si>
  <si>
    <t>WABASH COLLEGE</t>
  </si>
  <si>
    <t>WELLESLEY COLLEGE</t>
  </si>
  <si>
    <t>WHEATON COLLEGE MA</t>
  </si>
  <si>
    <t>WHITMAN COLLEGE</t>
  </si>
  <si>
    <t>From Form990OurSmallSample.xlsm after cleaning and checking data with pdfs.</t>
  </si>
  <si>
    <t>start</t>
  </si>
  <si>
    <t>+gifts</t>
  </si>
  <si>
    <t>+/-invest</t>
  </si>
  <si>
    <t>-finaid</t>
  </si>
  <si>
    <t>-other</t>
  </si>
  <si>
    <t>-admin exp</t>
  </si>
  <si>
    <t>So, sum Contributions (gifts) each year to see how much new funds added to endowment</t>
  </si>
  <si>
    <t>I don't see much use for Other and Admin Expenses, especially since so many Admin are missing values</t>
  </si>
  <si>
    <t>Need number of students to compute endowment per student and other per student variables</t>
  </si>
  <si>
    <t>4 Years ago</t>
  </si>
  <si>
    <t>Agnes Scott</t>
  </si>
  <si>
    <t>Barnard</t>
  </si>
  <si>
    <t>Barnard pdf --&gt;</t>
  </si>
  <si>
    <t>Barnard gives much less fin aid</t>
  </si>
  <si>
    <t>Barnard has much higher Other and Admin expenses</t>
  </si>
  <si>
    <t>Contributions &amp; grants are $ from fundraising (cash and noncash) that can be used immediately + gov grants</t>
  </si>
  <si>
    <t>contributions to the endowment</t>
  </si>
  <si>
    <t>tuition &amp; fees and other revenue sources</t>
  </si>
  <si>
    <t>sounds like cap gain + invest inc in the endowment</t>
  </si>
  <si>
    <t>fin aid paid from the endowment to students</t>
  </si>
  <si>
    <t>3=invest inc (div, int) + 4=tax-exmpt bond proceeds + 7d=cap gain from asset sale</t>
  </si>
  <si>
    <t>ouch 17K could be Other?</t>
  </si>
  <si>
    <t>grants/endowment</t>
  </si>
  <si>
    <t>grants paid to students (dom &amp; int)</t>
  </si>
  <si>
    <t>total employee compensation</t>
  </si>
  <si>
    <t>We know number of individuals employed so could also use this as a denominator for a rate</t>
  </si>
  <si>
    <t>If you know billed tuition &amp; fees, could divide Tuition &amp; Fees Revenue/billed to estimate #FTE students</t>
  </si>
  <si>
    <t>sum GrantsScholarships for total fin aid awarded from endowment in last five years</t>
  </si>
  <si>
    <t>compute Grants/begin Endowment and average over 5 years for %endow used for grants</t>
  </si>
  <si>
    <t>No, Grants has too many missing values. Untrustwowrthy</t>
  </si>
  <si>
    <t>compute ROR on endowment based on +/- invest as a fraction from each start year--measures performance</t>
  </si>
  <si>
    <t>CY %ret</t>
  </si>
  <si>
    <t>PY %ret</t>
  </si>
  <si>
    <t>Y2 %ret</t>
  </si>
  <si>
    <t>Y3 %ret</t>
  </si>
  <si>
    <t>Y4 %ret</t>
  </si>
  <si>
    <t>5yr SD %ret</t>
  </si>
  <si>
    <t>Endowment investment performance</t>
  </si>
  <si>
    <t>Variable</t>
  </si>
  <si>
    <t>Number Obs</t>
  </si>
  <si>
    <t>Number Non-missing</t>
  </si>
  <si>
    <t>Number Missing</t>
  </si>
  <si>
    <t>Number of Unique values</t>
  </si>
  <si>
    <t>Mean</t>
  </si>
  <si>
    <t>SD</t>
  </si>
  <si>
    <t>Min</t>
  </si>
  <si>
    <t>25th Percentile</t>
  </si>
  <si>
    <t>Median</t>
  </si>
  <si>
    <t>75th Percentile</t>
  </si>
  <si>
    <t>Max</t>
  </si>
  <si>
    <t>Note: Class intervals include the left endpoint, but not the right endpoint.</t>
  </si>
  <si>
    <t>nice! This is %draw</t>
  </si>
  <si>
    <t>Endowment Draw</t>
  </si>
  <si>
    <t>CY %Draw</t>
  </si>
  <si>
    <t>PY %Draw</t>
  </si>
  <si>
    <t>Y2 %Draw</t>
  </si>
  <si>
    <t>Y3 %Draw</t>
  </si>
  <si>
    <t>Y4 %Draw</t>
  </si>
  <si>
    <t>5yr Avg Draw</t>
  </si>
  <si>
    <t>5yr Avg %ret</t>
  </si>
  <si>
    <t>5yr SD Draw</t>
  </si>
  <si>
    <t>Used Exploring sheet to figure out two key metrics for the endowment data:</t>
  </si>
  <si>
    <t>1) investment performance is earnings, gain, loss/beginning endowment balance</t>
  </si>
  <si>
    <t>2) endowment draw is sum of grants, other, and admin expenses/beginning endowment balance</t>
  </si>
  <si>
    <t>DePauw is a little under the average for performance (11.3% &lt; 11.7%) and a bit higher for draw (6% &gt; 5.4%)</t>
  </si>
  <si>
    <t>UnitID</t>
  </si>
  <si>
    <t>Institution Name</t>
  </si>
  <si>
    <t>Value of endowment assets at the beginning of the fiscal year   (F1314_F2_RV)</t>
  </si>
  <si>
    <t>Value of endowment assets at the end of the fiscal year (F1314_F2_RV)</t>
  </si>
  <si>
    <t>Agnes Scott College</t>
  </si>
  <si>
    <t>Albion College</t>
  </si>
  <si>
    <t>Allegheny College</t>
  </si>
  <si>
    <t>Amherst College</t>
  </si>
  <si>
    <t>Barnard College</t>
  </si>
  <si>
    <t>Bates College</t>
  </si>
  <si>
    <t>Beloit College</t>
  </si>
  <si>
    <t>Bowdoin College</t>
  </si>
  <si>
    <t>Carleton College</t>
  </si>
  <si>
    <t>Centre College</t>
  </si>
  <si>
    <t>Colby College</t>
  </si>
  <si>
    <t>College of the Holy Cross</t>
  </si>
  <si>
    <t>Cornell College</t>
  </si>
  <si>
    <t>Davidson College</t>
  </si>
  <si>
    <t>Denison University</t>
  </si>
  <si>
    <t>DePauw University</t>
  </si>
  <si>
    <t>Dickinson College</t>
  </si>
  <si>
    <t>Franklin and Marshall College</t>
  </si>
  <si>
    <t>Gettysburg College</t>
  </si>
  <si>
    <t>Grinnell College</t>
  </si>
  <si>
    <t>Hamilton College</t>
  </si>
  <si>
    <t>Hampden-Sydney College</t>
  </si>
  <si>
    <t>Hanover College</t>
  </si>
  <si>
    <t>Haverford College</t>
  </si>
  <si>
    <t>Kalamazoo College</t>
  </si>
  <si>
    <t>Kenyon College</t>
  </si>
  <si>
    <t>Knox College</t>
  </si>
  <si>
    <t>Lafayette College</t>
  </si>
  <si>
    <t>Lawrence University</t>
  </si>
  <si>
    <t>Lycoming College</t>
  </si>
  <si>
    <t>Macalester College</t>
  </si>
  <si>
    <t>Pomona College</t>
  </si>
  <si>
    <t>Randolph-Macon College</t>
  </si>
  <si>
    <t>Ripon College</t>
  </si>
  <si>
    <t>Scripps College</t>
  </si>
  <si>
    <t>Southwestern University</t>
  </si>
  <si>
    <t>Spelman College</t>
  </si>
  <si>
    <t>Swarthmore College</t>
  </si>
  <si>
    <t>The College of Wooster</t>
  </si>
  <si>
    <t>Union College</t>
  </si>
  <si>
    <t>Ursinus College</t>
  </si>
  <si>
    <t>Vassar College</t>
  </si>
  <si>
    <t>Wabash College</t>
  </si>
  <si>
    <t>Wellesley College</t>
  </si>
  <si>
    <t>Wheaton College</t>
  </si>
  <si>
    <t>Whitman College</t>
  </si>
  <si>
    <t>990 - IPEDS Begin</t>
  </si>
  <si>
    <t>990 - IPEDS End</t>
  </si>
  <si>
    <t>%Diff IPEDS Begin</t>
  </si>
  <si>
    <t>%Diff IPEDS End</t>
  </si>
  <si>
    <t>2013 Form 990</t>
  </si>
  <si>
    <t>5 years from 7/1/2009 to 6/30/2014</t>
  </si>
  <si>
    <t>2015 Form 990</t>
  </si>
  <si>
    <t>7 years from 7/1/2009 to 6/30/2016</t>
  </si>
  <si>
    <t>2015BeginYearEndow</t>
  </si>
  <si>
    <t>2015Contributions</t>
  </si>
  <si>
    <t>2015InvEarnLoss</t>
  </si>
  <si>
    <t>2015GrantsScholarships</t>
  </si>
  <si>
    <t>2015OtherExpenditures</t>
  </si>
  <si>
    <t>2015AdminExpenses</t>
  </si>
  <si>
    <t>2015EndYearEndow</t>
  </si>
  <si>
    <t>2014BeginYearEndow</t>
  </si>
  <si>
    <t>2014Contributions</t>
  </si>
  <si>
    <t>2014InvEarnLoss</t>
  </si>
  <si>
    <t>2014GrantsScholarships</t>
  </si>
  <si>
    <t>2014OtherExpenditures</t>
  </si>
  <si>
    <t>2014AdminExpenses</t>
  </si>
  <si>
    <t>2014EndYearEndow</t>
  </si>
  <si>
    <t>2013BeginYearEndow</t>
  </si>
  <si>
    <t>2013Contributions</t>
  </si>
  <si>
    <t>2013InvEarnLoss</t>
  </si>
  <si>
    <t>2013GrantsScholarships</t>
  </si>
  <si>
    <t>2013OtherExpenditures</t>
  </si>
  <si>
    <t>2013AdminExpenses</t>
  </si>
  <si>
    <t>2013EndYearEndow</t>
  </si>
  <si>
    <t>2012BeginYearEndow</t>
  </si>
  <si>
    <t>2012Contributions</t>
  </si>
  <si>
    <t>2012InvEarnLoss</t>
  </si>
  <si>
    <t>2012GrantsScholarships</t>
  </si>
  <si>
    <t>2012OtherExpenditures</t>
  </si>
  <si>
    <t>2012AdminExpenses</t>
  </si>
  <si>
    <t>2012EndYearEndow</t>
  </si>
  <si>
    <t>2011BeginYearEndow</t>
  </si>
  <si>
    <t>2011Contributions</t>
  </si>
  <si>
    <t>2011InvEarnLoss</t>
  </si>
  <si>
    <t>2011GrantsScholarships</t>
  </si>
  <si>
    <t>2011OtherExpenditures</t>
  </si>
  <si>
    <t>2011AdminExpenses</t>
  </si>
  <si>
    <t>2011EndYearEndow</t>
  </si>
  <si>
    <t>2010BeginYearEndow</t>
  </si>
  <si>
    <t>2010Contributions</t>
  </si>
  <si>
    <t>2010InvEarnLoss</t>
  </si>
  <si>
    <t>2010GrantsScholarships</t>
  </si>
  <si>
    <t>2010OtherExpenditures</t>
  </si>
  <si>
    <t>2010AdminExpenses</t>
  </si>
  <si>
    <t>2010EndYearEndow</t>
  </si>
  <si>
    <t>2009BeginYearEndow</t>
  </si>
  <si>
    <t>2009Contributions</t>
  </si>
  <si>
    <t>2009InvEarnLoss</t>
  </si>
  <si>
    <t>2009GrantsScholarships</t>
  </si>
  <si>
    <t>2009OtherExpenditures</t>
  </si>
  <si>
    <t>2009AdminExpenses</t>
  </si>
  <si>
    <t>2009EndYearEndow</t>
  </si>
  <si>
    <t>7 YR % change</t>
  </si>
  <si>
    <t>2015 %ret</t>
  </si>
  <si>
    <t>2014 %ret</t>
  </si>
  <si>
    <t>2013 %ret</t>
  </si>
  <si>
    <t>2012 %ret</t>
  </si>
  <si>
    <t>2011 %ret</t>
  </si>
  <si>
    <t>2010 %ret</t>
  </si>
  <si>
    <t>2009 %ret</t>
  </si>
  <si>
    <t>7yr Avg %ret</t>
  </si>
  <si>
    <t>7yr SD %ret</t>
  </si>
  <si>
    <t>2015 %Draw</t>
  </si>
  <si>
    <t>2014 %Draw</t>
  </si>
  <si>
    <t>2013 %Draw</t>
  </si>
  <si>
    <t>2012 %Draw</t>
  </si>
  <si>
    <t>2011 %Draw</t>
  </si>
  <si>
    <t>2010 %Draw</t>
  </si>
  <si>
    <t>2009 %Draw</t>
  </si>
  <si>
    <t>7yr Avg Draw</t>
  </si>
  <si>
    <t>7yr SD Draw</t>
  </si>
  <si>
    <t>Year</t>
  </si>
  <si>
    <t>Stock Market Calendar Year Return</t>
  </si>
  <si>
    <t>Depauw and Wabash from 2015</t>
  </si>
  <si>
    <t>but rolling return shows negative year for particular starting months</t>
  </si>
  <si>
    <t>https://www.thebalance.com/stock-market-returns-by-year-2388543</t>
  </si>
  <si>
    <t xml:space="preserve">Got Form 990 for DPU and Wab and added two years of data to the endowment. </t>
  </si>
  <si>
    <t>The data did match up exactly and 2015 was a bad year for returns.</t>
  </si>
  <si>
    <t>Endowments uses just grants+other to measure the endowment draw.</t>
  </si>
  <si>
    <t>This shaves about 1/2% pt off DePauw's draw.</t>
  </si>
  <si>
    <t>Also, it makes more sense to compute the $ drawn as a percentage of the average of the begin and end endowment because $ being taken throughout the year.</t>
  </si>
  <si>
    <t>Actual Endowment Draw</t>
  </si>
  <si>
    <t>Actual Endowment Admin Costs</t>
  </si>
  <si>
    <t>CY %Admin</t>
  </si>
  <si>
    <t>a problem for the correct computation of the endowment draw.</t>
  </si>
  <si>
    <t>Also, average of annual returns (inv +/- begin endow) is not really right in terms of getting you from a start to a final point (like CAGR does).</t>
  </si>
  <si>
    <r>
      <t>EndowmentsAdmin used grants+other</t>
    </r>
    <r>
      <rPr>
        <i/>
        <sz val="11"/>
        <color theme="1"/>
        <rFont val="Calibri"/>
        <family val="2"/>
        <scheme val="minor"/>
      </rPr>
      <t>+admin</t>
    </r>
    <r>
      <rPr>
        <sz val="11"/>
        <color theme="1"/>
        <rFont val="Calibri"/>
        <family val="2"/>
        <scheme val="minor"/>
      </rPr>
      <t xml:space="preserve"> as the $ drawn from the endowment, but in terms of the draw to support programs, admin should not be included.</t>
    </r>
  </si>
  <si>
    <t>Tried to do admin fees/endowment, but I'm not sure the reporting is consistent enough. I think some schools include admin in "other" (which is also</t>
  </si>
  <si>
    <t>So, use EndowmentsAdmin as a comprehensive measure of the draw (including ALL sources of draws).</t>
  </si>
  <si>
    <t>Data Source: EndowmentsAdmin!$AV$2:$AV$48</t>
  </si>
  <si>
    <t>Data Source: EndowmentsAdmin!$AP$2:$AP$48</t>
  </si>
  <si>
    <t>No. Obs.</t>
  </si>
  <si>
    <t>Note: Class intervals include the left endpoint, but not the right endpoint, with the exception of the last interval, which includes both endpoints.</t>
  </si>
  <si>
    <t>0.032 to 0.0404</t>
  </si>
  <si>
    <t>0.0404 to 0.0488</t>
  </si>
  <si>
    <t>0.0488 to 0.0573</t>
  </si>
  <si>
    <t>0.0573 to 0.0657</t>
  </si>
  <si>
    <t>0.0657 to 0.0741</t>
  </si>
  <si>
    <t>0.0741 to 0.0825</t>
  </si>
  <si>
    <t>0.0825 to 0.0909</t>
  </si>
  <si>
    <t>0.0909 to 0.0994</t>
  </si>
  <si>
    <t>0.0994 to 0.1078</t>
  </si>
  <si>
    <t>0.1078 to 0.1162</t>
  </si>
  <si>
    <t>0.1162 to 0.1246</t>
  </si>
  <si>
    <t>0.1246 to 0.1331</t>
  </si>
  <si>
    <t>0.1331 to 0.1415</t>
  </si>
  <si>
    <t>0.1415 to 0.1499</t>
  </si>
  <si>
    <t>0.1499 to 0.1583</t>
  </si>
  <si>
    <t>0.1583 to 0.1667</t>
  </si>
  <si>
    <t>Not used in the paper.</t>
  </si>
  <si>
    <t>Data Source: EndowmentsAdmin!$BC$2:$BC$48</t>
  </si>
  <si>
    <t>0.0125 to 0.015</t>
  </si>
  <si>
    <t>0.015 to 0.0176</t>
  </si>
  <si>
    <t>0.0176 to 0.0201</t>
  </si>
  <si>
    <t>0.0201 to 0.0227</t>
  </si>
  <si>
    <t>0.0227 to 0.0252</t>
  </si>
  <si>
    <t>0.0252 to 0.0278</t>
  </si>
  <si>
    <t>0.0278 to 0.0304</t>
  </si>
  <si>
    <t>0.0304 to 0.0329</t>
  </si>
  <si>
    <t>0.0329 to 0.0355</t>
  </si>
  <si>
    <t>0.0355 to 0.038</t>
  </si>
  <si>
    <t>0.038 to 0.0406</t>
  </si>
  <si>
    <t>0.0406 to 0.0431</t>
  </si>
  <si>
    <t>0.0431 to 0.0457</t>
  </si>
  <si>
    <t>0.0457 to 0.0483</t>
  </si>
  <si>
    <t>0.0483 to 0.0508</t>
  </si>
  <si>
    <t>0.0508 to 0.0534</t>
  </si>
  <si>
    <t>0.0534 to 0.0559</t>
  </si>
  <si>
    <t>0.0559 to 0.0585</t>
  </si>
  <si>
    <t>0.0585 to 0.061</t>
  </si>
  <si>
    <t>0.061 to 0.0636</t>
  </si>
  <si>
    <t>0.0636 to 0.0662</t>
  </si>
  <si>
    <t>0.0662 to 0.0687</t>
  </si>
  <si>
    <t>0.0687 to 0.0713</t>
  </si>
  <si>
    <t>0.0713 to 0.0738</t>
  </si>
  <si>
    <t>0.0738 to 0.0764</t>
  </si>
  <si>
    <t>0.0764 to 0.0789</t>
  </si>
  <si>
    <t>0.0789 to 0.0815</t>
  </si>
  <si>
    <t>0.0815 to 0.0841</t>
  </si>
  <si>
    <t>Figuring out exactly what information we have here and how to use it</t>
  </si>
  <si>
    <t>Unsure how to measure "pure" investment returns.</t>
  </si>
  <si>
    <t>The contributions would add to the endowment during the year and provide more return during the year than just the investment performance.</t>
  </si>
  <si>
    <t>Taking the average of the begin and end balances to compute the draw is an approximation, but it works pretty well.</t>
  </si>
  <si>
    <t>Start with 100 and it grows at x% each month and draw out y% each month.</t>
  </si>
  <si>
    <t>growth/month</t>
  </si>
  <si>
    <t>draw/month</t>
  </si>
  <si>
    <t>time</t>
  </si>
  <si>
    <t>cagr</t>
  </si>
  <si>
    <t>If we know just begin and end balance, and total draw in the year, how can we find the annual draw?</t>
  </si>
  <si>
    <t>so annual draw is 5% -- this is the answer we are looking for</t>
  </si>
  <si>
    <t>this is pretty close</t>
  </si>
  <si>
    <t>for reasonable B30 (5% per month is incredible for a year), dividing by average balance works well</t>
  </si>
  <si>
    <t>change cells B30 to see effect</t>
  </si>
  <si>
    <t>note that changing C30 does nothing to accuracy of the approximation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</si>
</sst>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222222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10" fontId="0" fillId="0" borderId="0" xfId="2" applyNumberFormat="1" applyFont="1"/>
    <xf numFmtId="165" fontId="0" fillId="0" borderId="0" xfId="2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0" fontId="0" fillId="0" borderId="1" xfId="2" applyNumberFormat="1" applyFont="1" applyBorder="1"/>
    <xf numFmtId="165" fontId="0" fillId="0" borderId="1" xfId="2" applyNumberFormat="1" applyFont="1" applyFill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Fill="1"/>
    <xf numFmtId="164" fontId="0" fillId="0" borderId="0" xfId="0" applyNumberFormat="1"/>
    <xf numFmtId="0" fontId="0" fillId="0" borderId="0" xfId="0" quotePrefix="1"/>
    <xf numFmtId="0" fontId="2" fillId="0" borderId="0" xfId="0" applyFont="1"/>
    <xf numFmtId="0" fontId="3" fillId="0" borderId="0" xfId="0" applyFont="1"/>
    <xf numFmtId="10" fontId="3" fillId="0" borderId="0" xfId="2" applyNumberFormat="1" applyFont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66" fontId="0" fillId="0" borderId="2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center" vertical="top" wrapText="1"/>
    </xf>
    <xf numFmtId="10" fontId="5" fillId="2" borderId="3" xfId="0" applyNumberFormat="1" applyFont="1" applyFill="1" applyBorder="1" applyAlignment="1">
      <alignment horizontal="center" vertical="top" wrapText="1"/>
    </xf>
    <xf numFmtId="0" fontId="6" fillId="0" borderId="0" xfId="3"/>
    <xf numFmtId="165" fontId="0" fillId="0" borderId="2" xfId="2" applyNumberFormat="1" applyFont="1" applyBorder="1"/>
    <xf numFmtId="10" fontId="0" fillId="0" borderId="2" xfId="2" applyNumberFormat="1" applyFont="1" applyBorder="1"/>
    <xf numFmtId="9" fontId="0" fillId="0" borderId="0" xfId="0" applyNumberFormat="1"/>
    <xf numFmtId="10" fontId="0" fillId="0" borderId="0" xfId="0" applyNumberFormat="1"/>
    <xf numFmtId="0" fontId="0" fillId="3" borderId="0" xfId="0" applyFill="1"/>
    <xf numFmtId="0" fontId="0" fillId="0" borderId="4" xfId="0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5yr Avg %ret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HistInvRet!$AK$1:$AK$20</c:f>
              <c:numCache>
                <c:formatCode>General</c:formatCode>
                <c:ptCount val="20"/>
                <c:pt idx="0">
                  <c:v>7.0000000000000007E-2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0.08</c:v>
                </c:pt>
                <c:pt idx="4">
                  <c:v>9.0000000000000011E-2</c:v>
                </c:pt>
                <c:pt idx="5">
                  <c:v>9.0000000000000011E-2</c:v>
                </c:pt>
                <c:pt idx="6">
                  <c:v>0.1</c:v>
                </c:pt>
                <c:pt idx="7">
                  <c:v>0.1</c:v>
                </c:pt>
                <c:pt idx="8">
                  <c:v>0.11000000000000001</c:v>
                </c:pt>
                <c:pt idx="9">
                  <c:v>0.11000000000000001</c:v>
                </c:pt>
                <c:pt idx="10">
                  <c:v>0.12000000000000001</c:v>
                </c:pt>
                <c:pt idx="11">
                  <c:v>0.12000000000000001</c:v>
                </c:pt>
                <c:pt idx="12">
                  <c:v>0.13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0.15000000000000002</c:v>
                </c:pt>
                <c:pt idx="17">
                  <c:v>0.15000000000000002</c:v>
                </c:pt>
                <c:pt idx="18">
                  <c:v>0.16</c:v>
                </c:pt>
                <c:pt idx="19">
                  <c:v>0.16</c:v>
                </c:pt>
              </c:numCache>
            </c:numRef>
          </c:xVal>
          <c:yVal>
            <c:numRef>
              <c:f>HistInvRet!$AL$1:$AL$20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11</c:v>
                </c:pt>
                <c:pt idx="10">
                  <c:v>11</c:v>
                </c:pt>
                <c:pt idx="11">
                  <c:v>7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8D-42C9-9099-6EFDDAD4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299472"/>
        <c:axId val="508301768"/>
      </c:scatterChart>
      <c:valAx>
        <c:axId val="508299472"/>
        <c:scaling>
          <c:orientation val="minMax"/>
          <c:max val="0.16"/>
          <c:min val="7.0000000000000007E-2"/>
        </c:scaling>
        <c:delete val="0"/>
        <c:axPos val="b"/>
        <c:numFmt formatCode="General" sourceLinked="1"/>
        <c:majorTickMark val="out"/>
        <c:minorTickMark val="none"/>
        <c:tickLblPos val="nextTo"/>
        <c:crossAx val="508301768"/>
        <c:crosses val="autoZero"/>
        <c:crossBetween val="midCat"/>
      </c:valAx>
      <c:valAx>
        <c:axId val="508301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08299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CAGR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HistCAGR!$AK$1:$AK$34</c:f>
              <c:numCache>
                <c:formatCode>General</c:formatCode>
                <c:ptCount val="34"/>
                <c:pt idx="0">
                  <c:v>3.1990916570050043E-2</c:v>
                </c:pt>
                <c:pt idx="1">
                  <c:v>3.1990916570050043E-2</c:v>
                </c:pt>
                <c:pt idx="2">
                  <c:v>4.0412752787626932E-2</c:v>
                </c:pt>
                <c:pt idx="3">
                  <c:v>4.0412752787626932E-2</c:v>
                </c:pt>
                <c:pt idx="4">
                  <c:v>4.8834589005203821E-2</c:v>
                </c:pt>
                <c:pt idx="5">
                  <c:v>4.8834589005203821E-2</c:v>
                </c:pt>
                <c:pt idx="6">
                  <c:v>5.725642522278071E-2</c:v>
                </c:pt>
                <c:pt idx="7">
                  <c:v>5.725642522278071E-2</c:v>
                </c:pt>
                <c:pt idx="8">
                  <c:v>6.5678261440357599E-2</c:v>
                </c:pt>
                <c:pt idx="9">
                  <c:v>6.5678261440357599E-2</c:v>
                </c:pt>
                <c:pt idx="10">
                  <c:v>7.4100097657934488E-2</c:v>
                </c:pt>
                <c:pt idx="11">
                  <c:v>7.4100097657934488E-2</c:v>
                </c:pt>
                <c:pt idx="12">
                  <c:v>8.2521933875511377E-2</c:v>
                </c:pt>
                <c:pt idx="13">
                  <c:v>8.2521933875511377E-2</c:v>
                </c:pt>
                <c:pt idx="14">
                  <c:v>9.0943770093088266E-2</c:v>
                </c:pt>
                <c:pt idx="15">
                  <c:v>9.0943770093088266E-2</c:v>
                </c:pt>
                <c:pt idx="16">
                  <c:v>9.9365606310665155E-2</c:v>
                </c:pt>
                <c:pt idx="17">
                  <c:v>9.9365606310665155E-2</c:v>
                </c:pt>
                <c:pt idx="18">
                  <c:v>0.10778744252824204</c:v>
                </c:pt>
                <c:pt idx="19">
                  <c:v>0.10778744252824204</c:v>
                </c:pt>
                <c:pt idx="20">
                  <c:v>0.11620927874581893</c:v>
                </c:pt>
                <c:pt idx="21">
                  <c:v>0.11620927874581893</c:v>
                </c:pt>
                <c:pt idx="22">
                  <c:v>0.12463111496339582</c:v>
                </c:pt>
                <c:pt idx="23">
                  <c:v>0.12463111496339582</c:v>
                </c:pt>
                <c:pt idx="24">
                  <c:v>0.13305295118097271</c:v>
                </c:pt>
                <c:pt idx="25">
                  <c:v>0.13305295118097271</c:v>
                </c:pt>
                <c:pt idx="26">
                  <c:v>0.1414747873985496</c:v>
                </c:pt>
                <c:pt idx="27">
                  <c:v>0.1414747873985496</c:v>
                </c:pt>
                <c:pt idx="28">
                  <c:v>0.14989662361612649</c:v>
                </c:pt>
                <c:pt idx="29">
                  <c:v>0.14989662361612649</c:v>
                </c:pt>
                <c:pt idx="30">
                  <c:v>0.15831845983370338</c:v>
                </c:pt>
                <c:pt idx="31">
                  <c:v>0.15831845983370338</c:v>
                </c:pt>
                <c:pt idx="32">
                  <c:v>0.16674029605128027</c:v>
                </c:pt>
                <c:pt idx="33">
                  <c:v>0.16674029605128027</c:v>
                </c:pt>
              </c:numCache>
            </c:numRef>
          </c:xVal>
          <c:yVal>
            <c:numRef>
              <c:f>HistCAGR!$AL$1:$AL$34</c:f>
              <c:numCache>
                <c:formatCode>General</c:formatCode>
                <c:ptCount val="3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12</c:v>
                </c:pt>
                <c:pt idx="12">
                  <c:v>12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92-463E-A174-6737A8039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304720"/>
        <c:axId val="508307344"/>
      </c:scatterChart>
      <c:valAx>
        <c:axId val="508304720"/>
        <c:scaling>
          <c:orientation val="minMax"/>
          <c:max val="0.16674029605128027"/>
          <c:min val="3.1990916570050043E-2"/>
        </c:scaling>
        <c:delete val="0"/>
        <c:axPos val="b"/>
        <c:numFmt formatCode="0.0%" sourceLinked="0"/>
        <c:majorTickMark val="out"/>
        <c:minorTickMark val="none"/>
        <c:tickLblPos val="nextTo"/>
        <c:crossAx val="508307344"/>
        <c:crosses val="autoZero"/>
        <c:crossBetween val="midCat"/>
      </c:valAx>
      <c:valAx>
        <c:axId val="508307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08304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of 5yr Avg Draw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HistDraw!$AK$1:$AK$58</c:f>
              <c:numCache>
                <c:formatCode>General</c:formatCode>
                <c:ptCount val="58"/>
                <c:pt idx="0">
                  <c:v>1.2460631412298508E-2</c:v>
                </c:pt>
                <c:pt idx="1">
                  <c:v>1.2460631412298508E-2</c:v>
                </c:pt>
                <c:pt idx="2">
                  <c:v>1.5017635179668913E-2</c:v>
                </c:pt>
                <c:pt idx="3">
                  <c:v>1.5017635179668913E-2</c:v>
                </c:pt>
                <c:pt idx="4">
                  <c:v>1.7574638947039319E-2</c:v>
                </c:pt>
                <c:pt idx="5">
                  <c:v>1.7574638947039319E-2</c:v>
                </c:pt>
                <c:pt idx="6">
                  <c:v>2.0131642714409727E-2</c:v>
                </c:pt>
                <c:pt idx="7">
                  <c:v>2.0131642714409727E-2</c:v>
                </c:pt>
                <c:pt idx="8">
                  <c:v>2.2688646481780133E-2</c:v>
                </c:pt>
                <c:pt idx="9">
                  <c:v>2.2688646481780133E-2</c:v>
                </c:pt>
                <c:pt idx="10">
                  <c:v>2.5245650249150538E-2</c:v>
                </c:pt>
                <c:pt idx="11">
                  <c:v>2.5245650249150538E-2</c:v>
                </c:pt>
                <c:pt idx="12">
                  <c:v>2.7802654016520947E-2</c:v>
                </c:pt>
                <c:pt idx="13">
                  <c:v>2.7802654016520947E-2</c:v>
                </c:pt>
                <c:pt idx="14">
                  <c:v>3.0359657783891353E-2</c:v>
                </c:pt>
                <c:pt idx="15">
                  <c:v>3.0359657783891353E-2</c:v>
                </c:pt>
                <c:pt idx="16">
                  <c:v>3.2916661551261758E-2</c:v>
                </c:pt>
                <c:pt idx="17">
                  <c:v>3.2916661551261758E-2</c:v>
                </c:pt>
                <c:pt idx="18">
                  <c:v>3.5473665318632164E-2</c:v>
                </c:pt>
                <c:pt idx="19">
                  <c:v>3.5473665318632164E-2</c:v>
                </c:pt>
                <c:pt idx="20">
                  <c:v>3.8030669086002569E-2</c:v>
                </c:pt>
                <c:pt idx="21">
                  <c:v>3.8030669086002569E-2</c:v>
                </c:pt>
                <c:pt idx="22">
                  <c:v>4.0587672853372975E-2</c:v>
                </c:pt>
                <c:pt idx="23">
                  <c:v>4.0587672853372975E-2</c:v>
                </c:pt>
                <c:pt idx="24">
                  <c:v>4.314467662074338E-2</c:v>
                </c:pt>
                <c:pt idx="25">
                  <c:v>4.314467662074338E-2</c:v>
                </c:pt>
                <c:pt idx="26">
                  <c:v>4.5701680388113793E-2</c:v>
                </c:pt>
                <c:pt idx="27">
                  <c:v>4.5701680388113793E-2</c:v>
                </c:pt>
                <c:pt idx="28">
                  <c:v>4.8258684155484198E-2</c:v>
                </c:pt>
                <c:pt idx="29">
                  <c:v>4.8258684155484198E-2</c:v>
                </c:pt>
                <c:pt idx="30">
                  <c:v>5.0815687922854604E-2</c:v>
                </c:pt>
                <c:pt idx="31">
                  <c:v>5.0815687922854604E-2</c:v>
                </c:pt>
                <c:pt idx="32">
                  <c:v>5.3372691690225009E-2</c:v>
                </c:pt>
                <c:pt idx="33">
                  <c:v>5.3372691690225009E-2</c:v>
                </c:pt>
                <c:pt idx="34">
                  <c:v>5.5929695457595414E-2</c:v>
                </c:pt>
                <c:pt idx="35">
                  <c:v>5.5929695457595414E-2</c:v>
                </c:pt>
                <c:pt idx="36">
                  <c:v>5.848669922496582E-2</c:v>
                </c:pt>
                <c:pt idx="37">
                  <c:v>5.848669922496582E-2</c:v>
                </c:pt>
                <c:pt idx="38">
                  <c:v>6.1043702992336225E-2</c:v>
                </c:pt>
                <c:pt idx="39">
                  <c:v>6.1043702992336225E-2</c:v>
                </c:pt>
                <c:pt idx="40">
                  <c:v>6.3600706759706638E-2</c:v>
                </c:pt>
                <c:pt idx="41">
                  <c:v>6.3600706759706638E-2</c:v>
                </c:pt>
                <c:pt idx="42">
                  <c:v>6.6157710527077043E-2</c:v>
                </c:pt>
                <c:pt idx="43">
                  <c:v>6.6157710527077043E-2</c:v>
                </c:pt>
                <c:pt idx="44">
                  <c:v>6.8714714294447449E-2</c:v>
                </c:pt>
                <c:pt idx="45">
                  <c:v>6.8714714294447449E-2</c:v>
                </c:pt>
                <c:pt idx="46">
                  <c:v>7.1271718061817854E-2</c:v>
                </c:pt>
                <c:pt idx="47">
                  <c:v>7.1271718061817854E-2</c:v>
                </c:pt>
                <c:pt idx="48">
                  <c:v>7.382872182918826E-2</c:v>
                </c:pt>
                <c:pt idx="49">
                  <c:v>7.382872182918826E-2</c:v>
                </c:pt>
                <c:pt idx="50">
                  <c:v>7.6385725596558679E-2</c:v>
                </c:pt>
                <c:pt idx="51">
                  <c:v>7.6385725596558679E-2</c:v>
                </c:pt>
                <c:pt idx="52">
                  <c:v>7.8942729363929071E-2</c:v>
                </c:pt>
                <c:pt idx="53">
                  <c:v>7.8942729363929071E-2</c:v>
                </c:pt>
                <c:pt idx="54">
                  <c:v>8.149973313129949E-2</c:v>
                </c:pt>
                <c:pt idx="55">
                  <c:v>8.149973313129949E-2</c:v>
                </c:pt>
                <c:pt idx="56">
                  <c:v>8.4056736898669882E-2</c:v>
                </c:pt>
                <c:pt idx="57">
                  <c:v>8.4056736898669882E-2</c:v>
                </c:pt>
              </c:numCache>
            </c:numRef>
          </c:xVal>
          <c:yVal>
            <c:numRef>
              <c:f>HistDraw!$AL$1:$AL$58</c:f>
              <c:numCache>
                <c:formatCode>General</c:formatCode>
                <c:ptCount val="5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6D-45B5-BB67-7AA38D5F1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887384"/>
        <c:axId val="1089884104"/>
      </c:scatterChart>
      <c:valAx>
        <c:axId val="1089887384"/>
        <c:scaling>
          <c:orientation val="minMax"/>
          <c:max val="8.4056736898669882E-2"/>
          <c:min val="1.2460631412298508E-2"/>
        </c:scaling>
        <c:delete val="0"/>
        <c:axPos val="b"/>
        <c:numFmt formatCode="0.0%" sourceLinked="0"/>
        <c:majorTickMark val="out"/>
        <c:minorTickMark val="none"/>
        <c:tickLblPos val="nextTo"/>
        <c:crossAx val="1089884104"/>
        <c:crosses val="autoZero"/>
        <c:crossBetween val="midCat"/>
      </c:valAx>
      <c:valAx>
        <c:axId val="1089884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89887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Beginning Endowment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Comparing!$N$18</c:f>
              <c:strCache>
                <c:ptCount val="1"/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xVal>
            <c:numRef>
              <c:f>Comparing!$C$2:$C$47</c:f>
              <c:numCache>
                <c:formatCode>_("$"* #,##0_);_("$"* \(#,##0\);_("$"* "-"??_);_(@_)</c:formatCode>
                <c:ptCount val="46"/>
                <c:pt idx="0">
                  <c:v>270558942</c:v>
                </c:pt>
                <c:pt idx="1">
                  <c:v>710428368</c:v>
                </c:pt>
                <c:pt idx="2">
                  <c:v>414542107</c:v>
                </c:pt>
                <c:pt idx="3">
                  <c:v>122472260</c:v>
                </c:pt>
                <c:pt idx="4">
                  <c:v>663324373</c:v>
                </c:pt>
                <c:pt idx="5">
                  <c:v>339789723</c:v>
                </c:pt>
                <c:pt idx="6">
                  <c:v>129759886</c:v>
                </c:pt>
                <c:pt idx="7">
                  <c:v>193161995</c:v>
                </c:pt>
                <c:pt idx="8">
                  <c:v>564626876</c:v>
                </c:pt>
                <c:pt idx="9">
                  <c:v>433261211</c:v>
                </c:pt>
                <c:pt idx="10">
                  <c:v>167608000</c:v>
                </c:pt>
                <c:pt idx="11">
                  <c:v>1576336888</c:v>
                </c:pt>
                <c:pt idx="12">
                  <c:v>634912204</c:v>
                </c:pt>
                <c:pt idx="13">
                  <c:v>251001216</c:v>
                </c:pt>
                <c:pt idx="14">
                  <c:v>240710000</c:v>
                </c:pt>
                <c:pt idx="15">
                  <c:v>233803986</c:v>
                </c:pt>
                <c:pt idx="16">
                  <c:v>1038640000</c:v>
                </c:pt>
                <c:pt idx="17">
                  <c:v>231243960</c:v>
                </c:pt>
                <c:pt idx="18">
                  <c:v>649992000</c:v>
                </c:pt>
                <c:pt idx="19">
                  <c:v>66999430</c:v>
                </c:pt>
                <c:pt idx="20">
                  <c:v>549015343</c:v>
                </c:pt>
                <c:pt idx="21">
                  <c:v>261569952</c:v>
                </c:pt>
                <c:pt idx="22">
                  <c:v>136789516</c:v>
                </c:pt>
                <c:pt idx="23">
                  <c:v>192294969</c:v>
                </c:pt>
                <c:pt idx="24">
                  <c:v>98752347</c:v>
                </c:pt>
                <c:pt idx="25">
                  <c:v>749031061</c:v>
                </c:pt>
                <c:pt idx="26">
                  <c:v>212431926</c:v>
                </c:pt>
                <c:pt idx="27">
                  <c:v>252949637</c:v>
                </c:pt>
                <c:pt idx="28">
                  <c:v>1634685000</c:v>
                </c:pt>
                <c:pt idx="29">
                  <c:v>247092897</c:v>
                </c:pt>
                <c:pt idx="30">
                  <c:v>176062312</c:v>
                </c:pt>
                <c:pt idx="31">
                  <c:v>1553629299</c:v>
                </c:pt>
                <c:pt idx="32">
                  <c:v>1823441482</c:v>
                </c:pt>
                <c:pt idx="33">
                  <c:v>868744442</c:v>
                </c:pt>
                <c:pt idx="34">
                  <c:v>358608739</c:v>
                </c:pt>
                <c:pt idx="35">
                  <c:v>693709382</c:v>
                </c:pt>
                <c:pt idx="36">
                  <c:v>328779797</c:v>
                </c:pt>
                <c:pt idx="37">
                  <c:v>704714660</c:v>
                </c:pt>
                <c:pt idx="38">
                  <c:v>164309138</c:v>
                </c:pt>
                <c:pt idx="39">
                  <c:v>135681072</c:v>
                </c:pt>
                <c:pt idx="40">
                  <c:v>175131823</c:v>
                </c:pt>
                <c:pt idx="41">
                  <c:v>287855306</c:v>
                </c:pt>
                <c:pt idx="42">
                  <c:v>73286802</c:v>
                </c:pt>
                <c:pt idx="43">
                  <c:v>383627404</c:v>
                </c:pt>
                <c:pt idx="44">
                  <c:v>129711883</c:v>
                </c:pt>
                <c:pt idx="45">
                  <c:v>2105519441</c:v>
                </c:pt>
              </c:numCache>
            </c:numRef>
          </c:xVal>
          <c:yVal>
            <c:numRef>
              <c:f>Comparing!$G$2:$G$47</c:f>
              <c:numCache>
                <c:formatCode>_("$"* #,##0_);_("$"* \(#,##0\);_("$"* "-"??_);_(@_)</c:formatCode>
                <c:ptCount val="46"/>
                <c:pt idx="0">
                  <c:v>306219000</c:v>
                </c:pt>
                <c:pt idx="1">
                  <c:v>773828000</c:v>
                </c:pt>
                <c:pt idx="2">
                  <c:v>444603000</c:v>
                </c:pt>
                <c:pt idx="3">
                  <c:v>129080566</c:v>
                </c:pt>
                <c:pt idx="4">
                  <c:v>694311000</c:v>
                </c:pt>
                <c:pt idx="5">
                  <c:v>348138423</c:v>
                </c:pt>
                <c:pt idx="6">
                  <c:v>131812369</c:v>
                </c:pt>
                <c:pt idx="7">
                  <c:v>195216515</c:v>
                </c:pt>
                <c:pt idx="8">
                  <c:v>566028827</c:v>
                </c:pt>
                <c:pt idx="9">
                  <c:v>434233554</c:v>
                </c:pt>
                <c:pt idx="10">
                  <c:v>167609000</c:v>
                </c:pt>
                <c:pt idx="11">
                  <c:v>1576337000</c:v>
                </c:pt>
                <c:pt idx="12">
                  <c:v>634912206</c:v>
                </c:pt>
                <c:pt idx="13">
                  <c:v>251001216</c:v>
                </c:pt>
                <c:pt idx="14">
                  <c:v>240710000</c:v>
                </c:pt>
                <c:pt idx="15">
                  <c:v>233803986</c:v>
                </c:pt>
                <c:pt idx="16">
                  <c:v>1038640000</c:v>
                </c:pt>
                <c:pt idx="17">
                  <c:v>231243960</c:v>
                </c:pt>
                <c:pt idx="18">
                  <c:v>649992000</c:v>
                </c:pt>
                <c:pt idx="19">
                  <c:v>66999430</c:v>
                </c:pt>
                <c:pt idx="20">
                  <c:v>549015343</c:v>
                </c:pt>
                <c:pt idx="21">
                  <c:v>261569952</c:v>
                </c:pt>
                <c:pt idx="22">
                  <c:v>136789516</c:v>
                </c:pt>
                <c:pt idx="23">
                  <c:v>192294969</c:v>
                </c:pt>
                <c:pt idx="24">
                  <c:v>98752347</c:v>
                </c:pt>
                <c:pt idx="25">
                  <c:v>749031061</c:v>
                </c:pt>
                <c:pt idx="26">
                  <c:v>212431926</c:v>
                </c:pt>
                <c:pt idx="27">
                  <c:v>252949637</c:v>
                </c:pt>
                <c:pt idx="28">
                  <c:v>1634685000</c:v>
                </c:pt>
                <c:pt idx="29">
                  <c:v>247092897</c:v>
                </c:pt>
                <c:pt idx="30">
                  <c:v>176062312</c:v>
                </c:pt>
                <c:pt idx="31">
                  <c:v>1553629000</c:v>
                </c:pt>
                <c:pt idx="32">
                  <c:v>1823441000</c:v>
                </c:pt>
                <c:pt idx="33">
                  <c:v>868741153</c:v>
                </c:pt>
                <c:pt idx="34">
                  <c:v>358600000</c:v>
                </c:pt>
                <c:pt idx="35">
                  <c:v>691739982</c:v>
                </c:pt>
                <c:pt idx="36">
                  <c:v>327171376</c:v>
                </c:pt>
                <c:pt idx="37">
                  <c:v>700540278</c:v>
                </c:pt>
                <c:pt idx="38">
                  <c:v>162801245</c:v>
                </c:pt>
                <c:pt idx="39">
                  <c:v>134228145</c:v>
                </c:pt>
                <c:pt idx="40">
                  <c:v>173147287</c:v>
                </c:pt>
                <c:pt idx="41">
                  <c:v>282289240</c:v>
                </c:pt>
                <c:pt idx="42">
                  <c:v>71227447</c:v>
                </c:pt>
                <c:pt idx="43">
                  <c:v>356738667</c:v>
                </c:pt>
                <c:pt idx="44">
                  <c:v>117227267</c:v>
                </c:pt>
                <c:pt idx="45">
                  <c:v>1823748203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1E-4BBF-9926-05507A59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318968"/>
        <c:axId val="894315032"/>
      </c:scatterChart>
      <c:valAx>
        <c:axId val="894318968"/>
        <c:scaling>
          <c:orientation val="minMax"/>
          <c:max val="2000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Form 990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315032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89431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IPEDS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318968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Comparing Ending Endowment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3175">
                <a:solidFill>
                  <a:schemeClr val="accent1"/>
                </a:solidFill>
              </a:ln>
              <a:effectLst/>
            </c:spPr>
          </c:marker>
          <c:xVal>
            <c:numRef>
              <c:f>Comparing!$D$2:$D$47</c:f>
              <c:numCache>
                <c:formatCode>_("$"* #,##0_);_("$"* \(#,##0\);_("$"* "-"??_);_(@_)</c:formatCode>
                <c:ptCount val="46"/>
                <c:pt idx="0">
                  <c:v>300656053</c:v>
                </c:pt>
                <c:pt idx="1">
                  <c:v>858839074</c:v>
                </c:pt>
                <c:pt idx="2">
                  <c:v>477132462</c:v>
                </c:pt>
                <c:pt idx="3">
                  <c:v>139317114</c:v>
                </c:pt>
                <c:pt idx="4">
                  <c:v>718442436</c:v>
                </c:pt>
                <c:pt idx="5">
                  <c:v>362448629</c:v>
                </c:pt>
                <c:pt idx="6">
                  <c:v>149933815</c:v>
                </c:pt>
                <c:pt idx="7">
                  <c:v>210519201</c:v>
                </c:pt>
                <c:pt idx="8">
                  <c:v>649341795</c:v>
                </c:pt>
                <c:pt idx="9">
                  <c:v>488050406</c:v>
                </c:pt>
                <c:pt idx="10">
                  <c:v>198093000</c:v>
                </c:pt>
                <c:pt idx="11">
                  <c:v>1834136919</c:v>
                </c:pt>
                <c:pt idx="12">
                  <c:v>726052159</c:v>
                </c:pt>
                <c:pt idx="13">
                  <c:v>272331405</c:v>
                </c:pt>
                <c:pt idx="14">
                  <c:v>282048169</c:v>
                </c:pt>
                <c:pt idx="15">
                  <c:v>263892125</c:v>
                </c:pt>
                <c:pt idx="16">
                  <c:v>1216030000</c:v>
                </c:pt>
                <c:pt idx="17">
                  <c:v>267165187</c:v>
                </c:pt>
                <c:pt idx="18">
                  <c:v>740631000</c:v>
                </c:pt>
                <c:pt idx="19">
                  <c:v>73773269</c:v>
                </c:pt>
                <c:pt idx="20">
                  <c:v>627746247</c:v>
                </c:pt>
                <c:pt idx="21">
                  <c:v>289299515</c:v>
                </c:pt>
                <c:pt idx="22">
                  <c:v>151105668</c:v>
                </c:pt>
                <c:pt idx="23">
                  <c:v>222047672</c:v>
                </c:pt>
                <c:pt idx="24">
                  <c:v>124428259</c:v>
                </c:pt>
                <c:pt idx="25">
                  <c:v>832811462</c:v>
                </c:pt>
                <c:pt idx="26">
                  <c:v>249472855</c:v>
                </c:pt>
                <c:pt idx="27">
                  <c:v>265590566</c:v>
                </c:pt>
                <c:pt idx="28">
                  <c:v>1876669000</c:v>
                </c:pt>
                <c:pt idx="29">
                  <c:v>278112603</c:v>
                </c:pt>
                <c:pt idx="30">
                  <c:v>193544650</c:v>
                </c:pt>
                <c:pt idx="31">
                  <c:v>1829521187</c:v>
                </c:pt>
                <c:pt idx="32">
                  <c:v>2101460736</c:v>
                </c:pt>
                <c:pt idx="33">
                  <c:v>974179926</c:v>
                </c:pt>
                <c:pt idx="34">
                  <c:v>415844050</c:v>
                </c:pt>
                <c:pt idx="35">
                  <c:v>801306901</c:v>
                </c:pt>
                <c:pt idx="36">
                  <c:v>368648473</c:v>
                </c:pt>
                <c:pt idx="37">
                  <c:v>794308177</c:v>
                </c:pt>
                <c:pt idx="38">
                  <c:v>195994889</c:v>
                </c:pt>
                <c:pt idx="39">
                  <c:v>152694312</c:v>
                </c:pt>
                <c:pt idx="40">
                  <c:v>193229937</c:v>
                </c:pt>
                <c:pt idx="41">
                  <c:v>318406736</c:v>
                </c:pt>
                <c:pt idx="42">
                  <c:v>84583810</c:v>
                </c:pt>
                <c:pt idx="43">
                  <c:v>430826413</c:v>
                </c:pt>
                <c:pt idx="44">
                  <c:v>142277624</c:v>
                </c:pt>
                <c:pt idx="45">
                  <c:v>2472706177</c:v>
                </c:pt>
              </c:numCache>
            </c:numRef>
          </c:xVal>
          <c:yVal>
            <c:numRef>
              <c:f>Comparing!$H$2:$H$47</c:f>
              <c:numCache>
                <c:formatCode>_("$"* #,##0_);_("$"* \(#,##0\);_("$"* "-"??_);_(@_)</c:formatCode>
                <c:ptCount val="46"/>
                <c:pt idx="0">
                  <c:v>339204000</c:v>
                </c:pt>
                <c:pt idx="1">
                  <c:v>927520000</c:v>
                </c:pt>
                <c:pt idx="2">
                  <c:v>504524000</c:v>
                </c:pt>
                <c:pt idx="3">
                  <c:v>146575155</c:v>
                </c:pt>
                <c:pt idx="4">
                  <c:v>749550000</c:v>
                </c:pt>
                <c:pt idx="5">
                  <c:v>371229584</c:v>
                </c:pt>
                <c:pt idx="6">
                  <c:v>152138039</c:v>
                </c:pt>
                <c:pt idx="7">
                  <c:v>212159850</c:v>
                </c:pt>
                <c:pt idx="8">
                  <c:v>647919787</c:v>
                </c:pt>
                <c:pt idx="9">
                  <c:v>490699895</c:v>
                </c:pt>
                <c:pt idx="10">
                  <c:v>198093000</c:v>
                </c:pt>
                <c:pt idx="11">
                  <c:v>1834137000</c:v>
                </c:pt>
                <c:pt idx="12">
                  <c:v>726231559</c:v>
                </c:pt>
                <c:pt idx="13">
                  <c:v>272331405</c:v>
                </c:pt>
                <c:pt idx="14">
                  <c:v>282048000</c:v>
                </c:pt>
                <c:pt idx="15">
                  <c:v>263892125</c:v>
                </c:pt>
                <c:pt idx="16">
                  <c:v>1216030000</c:v>
                </c:pt>
                <c:pt idx="17">
                  <c:v>267165187</c:v>
                </c:pt>
                <c:pt idx="18">
                  <c:v>740631000</c:v>
                </c:pt>
                <c:pt idx="19">
                  <c:v>73773269</c:v>
                </c:pt>
                <c:pt idx="20">
                  <c:v>627746247</c:v>
                </c:pt>
                <c:pt idx="21">
                  <c:v>289299515</c:v>
                </c:pt>
                <c:pt idx="22">
                  <c:v>151105668</c:v>
                </c:pt>
                <c:pt idx="23">
                  <c:v>222047672</c:v>
                </c:pt>
                <c:pt idx="24">
                  <c:v>124428259</c:v>
                </c:pt>
                <c:pt idx="25">
                  <c:v>832811462</c:v>
                </c:pt>
                <c:pt idx="26">
                  <c:v>249472855</c:v>
                </c:pt>
                <c:pt idx="27">
                  <c:v>265590566</c:v>
                </c:pt>
                <c:pt idx="28">
                  <c:v>1876669000</c:v>
                </c:pt>
                <c:pt idx="29">
                  <c:v>278112603</c:v>
                </c:pt>
                <c:pt idx="30">
                  <c:v>193544650</c:v>
                </c:pt>
                <c:pt idx="31">
                  <c:v>1829521000</c:v>
                </c:pt>
                <c:pt idx="32">
                  <c:v>2101461000</c:v>
                </c:pt>
                <c:pt idx="33">
                  <c:v>974179926</c:v>
                </c:pt>
                <c:pt idx="34">
                  <c:v>415800000</c:v>
                </c:pt>
                <c:pt idx="35">
                  <c:v>799108339</c:v>
                </c:pt>
                <c:pt idx="36">
                  <c:v>367036697</c:v>
                </c:pt>
                <c:pt idx="37">
                  <c:v>792737205</c:v>
                </c:pt>
                <c:pt idx="38">
                  <c:v>184693333</c:v>
                </c:pt>
                <c:pt idx="39">
                  <c:v>150901016</c:v>
                </c:pt>
                <c:pt idx="40">
                  <c:v>187707113</c:v>
                </c:pt>
                <c:pt idx="41">
                  <c:v>310536027</c:v>
                </c:pt>
                <c:pt idx="42">
                  <c:v>82493657</c:v>
                </c:pt>
                <c:pt idx="43">
                  <c:v>396265465</c:v>
                </c:pt>
                <c:pt idx="44">
                  <c:v>130761615</c:v>
                </c:pt>
                <c:pt idx="45">
                  <c:v>2149202662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A-425B-8D97-523AA4DD9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318968"/>
        <c:axId val="894315032"/>
      </c:scatterChart>
      <c:valAx>
        <c:axId val="894318968"/>
        <c:scaling>
          <c:orientation val="minMax"/>
          <c:max val="2000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Form 990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315032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894315032"/>
        <c:scaling>
          <c:orientation val="minMax"/>
          <c:max val="2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IPEDS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318968"/>
        <c:crosses val="autoZero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44450</xdr:colOff>
      <xdr:row>12</xdr:row>
      <xdr:rowOff>44450</xdr:rowOff>
    </xdr:from>
    <xdr:to>
      <xdr:col>13</xdr:col>
      <xdr:colOff>944900</xdr:colOff>
      <xdr:row>22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7400" y="1714500"/>
          <a:ext cx="7720350" cy="1828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</xdr:row>
      <xdr:rowOff>25400</xdr:rowOff>
    </xdr:from>
    <xdr:to>
      <xdr:col>13</xdr:col>
      <xdr:colOff>899207</xdr:colOff>
      <xdr:row>43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92950" y="3721100"/>
          <a:ext cx="7719107" cy="3657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8</xdr:col>
      <xdr:colOff>6350</xdr:colOff>
      <xdr:row>11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514350</xdr:colOff>
      <xdr:row>12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15875</xdr:colOff>
      <xdr:row>0</xdr:row>
      <xdr:rowOff>187325</xdr:rowOff>
    </xdr:from>
    <xdr:to>
      <xdr:col>21</xdr:col>
      <xdr:colOff>320675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21</xdr:col>
      <xdr:colOff>304800</xdr:colOff>
      <xdr:row>31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38100</xdr:rowOff>
    </xdr:from>
    <xdr:to>
      <xdr:col>6</xdr:col>
      <xdr:colOff>878945</xdr:colOff>
      <xdr:row>30</xdr:row>
      <xdr:rowOff>146050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89150"/>
          <a:ext cx="8606895" cy="3657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12700</xdr:rowOff>
    </xdr:from>
    <xdr:to>
      <xdr:col>6</xdr:col>
      <xdr:colOff>875813</xdr:colOff>
      <xdr:row>51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81700"/>
          <a:ext cx="8603763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hebalance.com/stock-market-returns-by-year-2388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selection activeCell="A2" sqref="A2"/>
    </sheetView>
  </sheetViews>
  <sheetFormatPr defaultRowHeight="14.5" x14ac:dyDescent="0.35"/>
  <sheetData>
    <row r="1" spans="1:1" x14ac:dyDescent="0.35">
      <c r="A1" t="s">
        <v>112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7" spans="1:1" x14ac:dyDescent="0.35">
      <c r="A7" t="s">
        <v>177</v>
      </c>
    </row>
    <row r="9" spans="1:1" x14ac:dyDescent="0.35">
      <c r="A9" t="s">
        <v>309</v>
      </c>
    </row>
    <row r="10" spans="1:1" x14ac:dyDescent="0.35">
      <c r="A10" t="s">
        <v>310</v>
      </c>
    </row>
    <row r="12" spans="1:1" x14ac:dyDescent="0.35">
      <c r="A12" t="s">
        <v>373</v>
      </c>
    </row>
    <row r="13" spans="1:1" x14ac:dyDescent="0.35">
      <c r="A13" t="s">
        <v>374</v>
      </c>
    </row>
    <row r="14" spans="1:1" x14ac:dyDescent="0.35">
      <c r="A14" t="s">
        <v>318</v>
      </c>
    </row>
    <row r="16" spans="1:1" x14ac:dyDescent="0.35">
      <c r="A16" t="s">
        <v>319</v>
      </c>
    </row>
    <row r="17" spans="1:4" x14ac:dyDescent="0.35">
      <c r="A17" t="s">
        <v>311</v>
      </c>
    </row>
    <row r="18" spans="1:4" x14ac:dyDescent="0.35">
      <c r="A18" t="s">
        <v>312</v>
      </c>
    </row>
    <row r="19" spans="1:4" x14ac:dyDescent="0.35">
      <c r="A19" t="s">
        <v>313</v>
      </c>
    </row>
    <row r="21" spans="1:4" x14ac:dyDescent="0.35">
      <c r="A21" t="s">
        <v>320</v>
      </c>
    </row>
    <row r="22" spans="1:4" x14ac:dyDescent="0.35">
      <c r="A22" t="s">
        <v>317</v>
      </c>
    </row>
    <row r="23" spans="1:4" x14ac:dyDescent="0.35">
      <c r="A23" t="s">
        <v>321</v>
      </c>
    </row>
    <row r="25" spans="1:4" x14ac:dyDescent="0.35">
      <c r="A25" t="s">
        <v>375</v>
      </c>
    </row>
    <row r="26" spans="1:4" x14ac:dyDescent="0.35">
      <c r="A26" t="s">
        <v>376</v>
      </c>
    </row>
    <row r="27" spans="1:4" x14ac:dyDescent="0.35">
      <c r="A27" t="s">
        <v>381</v>
      </c>
    </row>
    <row r="29" spans="1:4" x14ac:dyDescent="0.35">
      <c r="B29" t="s">
        <v>377</v>
      </c>
      <c r="C29" t="s">
        <v>378</v>
      </c>
    </row>
    <row r="30" spans="1:4" x14ac:dyDescent="0.35">
      <c r="A30" t="s">
        <v>379</v>
      </c>
      <c r="B30" s="29">
        <v>0.02</v>
      </c>
      <c r="C30" s="30">
        <f>0.05/12</f>
        <v>4.1666666666666666E-3</v>
      </c>
      <c r="D30" s="15" t="s">
        <v>382</v>
      </c>
    </row>
    <row r="31" spans="1:4" x14ac:dyDescent="0.35">
      <c r="A31">
        <v>1</v>
      </c>
      <c r="B31" s="31">
        <v>100</v>
      </c>
      <c r="C31">
        <f>$C$30*B31</f>
        <v>0.41666666666666669</v>
      </c>
      <c r="D31">
        <f>B31-C31</f>
        <v>99.583333333333329</v>
      </c>
    </row>
    <row r="32" spans="1:4" x14ac:dyDescent="0.35">
      <c r="A32">
        <v>2</v>
      </c>
      <c r="B32">
        <f>(1+$B$30)*D31</f>
        <v>101.575</v>
      </c>
      <c r="C32">
        <f t="shared" ref="C32:C42" si="0">$C$30*B32</f>
        <v>0.42322916666666666</v>
      </c>
      <c r="D32">
        <f t="shared" ref="D32:D42" si="1">B32-C32</f>
        <v>101.15177083333333</v>
      </c>
    </row>
    <row r="33" spans="1:7" x14ac:dyDescent="0.35">
      <c r="A33">
        <v>3</v>
      </c>
      <c r="B33">
        <f t="shared" ref="B33:B42" si="2">(1+$B$30)*D32</f>
        <v>103.17480625</v>
      </c>
      <c r="C33">
        <f t="shared" si="0"/>
        <v>0.42989502604166668</v>
      </c>
      <c r="D33">
        <f t="shared" si="1"/>
        <v>102.74491122395834</v>
      </c>
    </row>
    <row r="34" spans="1:7" x14ac:dyDescent="0.35">
      <c r="A34">
        <v>4</v>
      </c>
      <c r="B34">
        <f t="shared" si="2"/>
        <v>104.79980944843751</v>
      </c>
      <c r="C34">
        <f t="shared" si="0"/>
        <v>0.43666587270182294</v>
      </c>
      <c r="D34">
        <f t="shared" si="1"/>
        <v>104.36314357573569</v>
      </c>
    </row>
    <row r="35" spans="1:7" x14ac:dyDescent="0.35">
      <c r="A35">
        <v>5</v>
      </c>
      <c r="B35">
        <f t="shared" si="2"/>
        <v>106.4504064472504</v>
      </c>
      <c r="C35">
        <f t="shared" si="0"/>
        <v>0.44354336019687668</v>
      </c>
      <c r="D35">
        <f t="shared" si="1"/>
        <v>106.00686308705353</v>
      </c>
    </row>
    <row r="36" spans="1:7" x14ac:dyDescent="0.35">
      <c r="A36">
        <v>6</v>
      </c>
      <c r="B36">
        <f t="shared" si="2"/>
        <v>108.12700034879461</v>
      </c>
      <c r="C36">
        <f t="shared" si="0"/>
        <v>0.45052916811997751</v>
      </c>
      <c r="D36">
        <f t="shared" si="1"/>
        <v>107.67647118067464</v>
      </c>
    </row>
    <row r="37" spans="1:7" x14ac:dyDescent="0.35">
      <c r="A37">
        <v>7</v>
      </c>
      <c r="B37">
        <f t="shared" si="2"/>
        <v>109.83000060428813</v>
      </c>
      <c r="C37">
        <f t="shared" si="0"/>
        <v>0.4576250025178672</v>
      </c>
      <c r="D37">
        <f t="shared" si="1"/>
        <v>109.37237560177026</v>
      </c>
    </row>
    <row r="38" spans="1:7" x14ac:dyDescent="0.35">
      <c r="A38">
        <v>8</v>
      </c>
      <c r="B38">
        <f t="shared" si="2"/>
        <v>111.55982311380566</v>
      </c>
      <c r="C38">
        <f t="shared" si="0"/>
        <v>0.4648325963075236</v>
      </c>
      <c r="D38">
        <f t="shared" si="1"/>
        <v>111.09499051749815</v>
      </c>
    </row>
    <row r="39" spans="1:7" x14ac:dyDescent="0.35">
      <c r="A39">
        <v>9</v>
      </c>
      <c r="B39">
        <f t="shared" si="2"/>
        <v>113.31689032784811</v>
      </c>
      <c r="C39">
        <f t="shared" si="0"/>
        <v>0.47215370969936715</v>
      </c>
      <c r="D39">
        <f t="shared" si="1"/>
        <v>112.84473661814874</v>
      </c>
    </row>
    <row r="40" spans="1:7" x14ac:dyDescent="0.35">
      <c r="A40">
        <v>10</v>
      </c>
      <c r="B40">
        <f t="shared" si="2"/>
        <v>115.10163135051172</v>
      </c>
      <c r="C40">
        <f t="shared" si="0"/>
        <v>0.47959013062713218</v>
      </c>
      <c r="D40">
        <f t="shared" si="1"/>
        <v>114.62204121988459</v>
      </c>
    </row>
    <row r="41" spans="1:7" x14ac:dyDescent="0.35">
      <c r="A41">
        <v>11</v>
      </c>
      <c r="B41">
        <f t="shared" si="2"/>
        <v>116.91448204428228</v>
      </c>
      <c r="C41">
        <f t="shared" si="0"/>
        <v>0.48714367518450952</v>
      </c>
      <c r="D41">
        <f t="shared" si="1"/>
        <v>116.42733836909777</v>
      </c>
    </row>
    <row r="42" spans="1:7" ht="15" thickBot="1" x14ac:dyDescent="0.4">
      <c r="A42">
        <v>12</v>
      </c>
      <c r="B42">
        <f t="shared" si="2"/>
        <v>118.75588513647972</v>
      </c>
      <c r="C42" s="32">
        <f t="shared" si="0"/>
        <v>0.49481618806866551</v>
      </c>
      <c r="D42" s="31">
        <f t="shared" si="1"/>
        <v>118.26106894841105</v>
      </c>
      <c r="F42">
        <f>(D42/B31)^(1/11)-1</f>
        <v>1.5364515573731197E-2</v>
      </c>
      <c r="G42" t="s">
        <v>380</v>
      </c>
    </row>
    <row r="43" spans="1:7" ht="15" thickTop="1" x14ac:dyDescent="0.35">
      <c r="C43">
        <f>SUM(C31:C42)</f>
        <v>5.4566905627987428</v>
      </c>
    </row>
    <row r="44" spans="1:7" x14ac:dyDescent="0.35">
      <c r="E44">
        <f>C43/AVERAGE(B31,D42)</f>
        <v>5.000150131298501E-2</v>
      </c>
      <c r="F44" t="s">
        <v>383</v>
      </c>
    </row>
    <row r="45" spans="1:7" x14ac:dyDescent="0.35">
      <c r="F45" t="s">
        <v>385</v>
      </c>
    </row>
    <row r="46" spans="1:7" x14ac:dyDescent="0.35">
      <c r="F46" t="s">
        <v>384</v>
      </c>
    </row>
    <row r="47" spans="1:7" x14ac:dyDescent="0.35">
      <c r="F47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workbookViewId="0">
      <selection activeCell="A3" sqref="A3"/>
    </sheetView>
  </sheetViews>
  <sheetFormatPr defaultRowHeight="14.5" x14ac:dyDescent="0.35"/>
  <cols>
    <col min="2" max="2" width="11.453125" customWidth="1"/>
    <col min="3" max="39" width="16.26953125" customWidth="1"/>
  </cols>
  <sheetData>
    <row r="1" spans="1:39" x14ac:dyDescent="0.35">
      <c r="A1" t="s">
        <v>372</v>
      </c>
    </row>
    <row r="3" spans="1:39" s="6" customFormat="1" ht="15" thickBot="1" x14ac:dyDescent="0.4">
      <c r="A3" s="5" t="s">
        <v>24</v>
      </c>
      <c r="B3" s="6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50</v>
      </c>
      <c r="AB3" s="7" t="s">
        <v>51</v>
      </c>
      <c r="AC3" s="7" t="s">
        <v>52</v>
      </c>
      <c r="AD3" s="7" t="s">
        <v>53</v>
      </c>
      <c r="AL3" s="9" t="s">
        <v>64</v>
      </c>
      <c r="AM3" s="10" t="s">
        <v>65</v>
      </c>
    </row>
    <row r="4" spans="1:39" x14ac:dyDescent="0.35">
      <c r="A4" s="11">
        <v>580566116</v>
      </c>
      <c r="B4" t="s">
        <v>66</v>
      </c>
      <c r="C4" s="2">
        <v>251001216</v>
      </c>
      <c r="D4" s="2">
        <v>2358576</v>
      </c>
      <c r="E4" s="2">
        <v>36189929</v>
      </c>
      <c r="F4" s="2">
        <v>2354044</v>
      </c>
      <c r="G4" s="2">
        <v>14864272</v>
      </c>
      <c r="H4" s="2"/>
      <c r="I4" s="2">
        <v>272331405</v>
      </c>
      <c r="J4" s="2">
        <v>240857513</v>
      </c>
      <c r="K4" s="2">
        <v>1441400</v>
      </c>
      <c r="L4" s="2">
        <v>29017058</v>
      </c>
      <c r="M4" s="2">
        <v>2346424</v>
      </c>
      <c r="N4" s="2">
        <v>17968331</v>
      </c>
      <c r="O4" s="2"/>
      <c r="P4" s="2">
        <v>251001216</v>
      </c>
      <c r="Q4" s="2">
        <v>259283516</v>
      </c>
      <c r="R4" s="2">
        <v>2647946</v>
      </c>
      <c r="S4" s="2">
        <v>-3247659</v>
      </c>
      <c r="T4" s="2">
        <v>17826290</v>
      </c>
      <c r="U4" s="2"/>
      <c r="V4" s="2"/>
      <c r="W4" s="2">
        <v>240857513</v>
      </c>
      <c r="X4" s="2">
        <v>234972872</v>
      </c>
      <c r="Y4" s="2">
        <v>5069868</v>
      </c>
      <c r="Z4" s="2">
        <v>37511483</v>
      </c>
      <c r="AA4" s="2">
        <v>18270707</v>
      </c>
      <c r="AB4" s="2"/>
      <c r="AC4" s="2"/>
      <c r="AD4" s="2">
        <v>259283516</v>
      </c>
      <c r="AL4" s="12">
        <f>(I4-C11)/C11</f>
        <v>0.18090946653478199</v>
      </c>
      <c r="AM4" s="4">
        <f>(I4/C11)^(1/5)-1</f>
        <v>3.3816170219610031E-2</v>
      </c>
    </row>
    <row r="5" spans="1:39" x14ac:dyDescent="0.35">
      <c r="A5" s="11">
        <v>131628149</v>
      </c>
      <c r="B5" t="s">
        <v>70</v>
      </c>
      <c r="C5" s="2">
        <v>240710000</v>
      </c>
      <c r="D5" s="2">
        <v>13732348</v>
      </c>
      <c r="E5" s="2">
        <v>39368149</v>
      </c>
      <c r="F5" s="2">
        <v>5741252</v>
      </c>
      <c r="G5" s="2">
        <v>4842748</v>
      </c>
      <c r="H5" s="2">
        <v>1178328</v>
      </c>
      <c r="I5" s="2">
        <v>282048169</v>
      </c>
      <c r="J5" s="2">
        <v>213516000</v>
      </c>
      <c r="K5" s="2">
        <v>6855381</v>
      </c>
      <c r="L5" s="2">
        <v>31712887</v>
      </c>
      <c r="M5" s="2">
        <v>5366622</v>
      </c>
      <c r="N5" s="2">
        <v>4584844</v>
      </c>
      <c r="O5" s="2">
        <v>1422802</v>
      </c>
      <c r="P5" s="2">
        <v>240710000</v>
      </c>
      <c r="Q5" s="2">
        <v>215488726</v>
      </c>
      <c r="R5" s="2">
        <v>3771498</v>
      </c>
      <c r="S5" s="2">
        <v>4717370</v>
      </c>
      <c r="T5" s="2">
        <v>4968942</v>
      </c>
      <c r="U5" s="2">
        <v>4179058</v>
      </c>
      <c r="V5" s="2">
        <v>1313594</v>
      </c>
      <c r="W5" s="2">
        <v>213516000</v>
      </c>
      <c r="X5" s="2">
        <v>184014662</v>
      </c>
      <c r="Y5" s="2">
        <v>3637098</v>
      </c>
      <c r="Z5" s="2">
        <v>37263758</v>
      </c>
      <c r="AA5" s="2">
        <v>4393254</v>
      </c>
      <c r="AB5" s="2">
        <v>4488747</v>
      </c>
      <c r="AC5" s="2">
        <v>544791</v>
      </c>
      <c r="AD5" s="2">
        <v>215488726</v>
      </c>
      <c r="AL5" s="12">
        <f>(I5-C12)/C12</f>
        <v>0.70621910890817363</v>
      </c>
      <c r="AM5" s="4">
        <f>(I5/C12)^(1/5)-1</f>
        <v>0.11277397569194947</v>
      </c>
    </row>
    <row r="6" spans="1:39" x14ac:dyDescent="0.35">
      <c r="A6" s="11"/>
      <c r="C6" s="2"/>
      <c r="D6" s="2"/>
      <c r="E6" s="2"/>
      <c r="F6" s="2" t="s">
        <v>135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12"/>
      <c r="AM6" s="4"/>
    </row>
    <row r="7" spans="1:39" x14ac:dyDescent="0.35">
      <c r="A7" s="11"/>
      <c r="C7" s="2"/>
      <c r="D7" s="2"/>
      <c r="F7" s="3">
        <f>F4/C4</f>
        <v>9.3786159187372216E-3</v>
      </c>
      <c r="G7" s="2"/>
      <c r="H7" s="2"/>
      <c r="I7" s="2"/>
      <c r="J7" s="2"/>
      <c r="K7" s="2"/>
      <c r="L7" s="2"/>
      <c r="M7" s="3">
        <f>M4/J4</f>
        <v>9.741958931544727E-3</v>
      </c>
      <c r="N7" s="2"/>
      <c r="O7" s="2"/>
      <c r="P7" s="2"/>
      <c r="Q7" s="2"/>
      <c r="R7" s="2"/>
      <c r="S7" s="2"/>
      <c r="T7" s="3">
        <f>T4/Q4</f>
        <v>6.8752114577156534E-2</v>
      </c>
      <c r="U7" s="2" t="s">
        <v>134</v>
      </c>
      <c r="V7" s="2"/>
      <c r="W7" s="2"/>
      <c r="X7" s="2"/>
      <c r="Y7" s="2"/>
      <c r="Z7" s="2"/>
      <c r="AA7" s="3">
        <f>AA4/X4</f>
        <v>7.7756665458810922E-2</v>
      </c>
      <c r="AB7" s="2"/>
      <c r="AC7" s="2"/>
      <c r="AD7" s="2"/>
      <c r="AL7" s="12"/>
      <c r="AM7" s="4"/>
    </row>
    <row r="8" spans="1:39" x14ac:dyDescent="0.35">
      <c r="A8" s="11"/>
      <c r="C8" s="2"/>
      <c r="D8" s="2"/>
      <c r="E8" s="2"/>
      <c r="F8" s="3">
        <f>F5/C5</f>
        <v>2.3851323168958497E-2</v>
      </c>
      <c r="G8" s="2"/>
      <c r="H8" s="2"/>
      <c r="I8" s="2"/>
      <c r="J8" s="2"/>
      <c r="K8" s="2"/>
      <c r="L8" s="2"/>
      <c r="M8" s="3">
        <f>M5/J5</f>
        <v>2.5134519192941043E-2</v>
      </c>
      <c r="N8" s="2"/>
      <c r="O8" s="2"/>
      <c r="P8" s="2"/>
      <c r="Q8" s="2"/>
      <c r="R8" s="2"/>
      <c r="S8" s="2"/>
      <c r="T8" s="3">
        <f>T5/Q5</f>
        <v>2.3058941839955004E-2</v>
      </c>
      <c r="U8" s="2"/>
      <c r="V8" s="2"/>
      <c r="W8" s="2"/>
      <c r="X8" s="2"/>
      <c r="Y8" s="2"/>
      <c r="Z8" s="2"/>
      <c r="AA8" s="3">
        <f>AA5/X5</f>
        <v>2.3874478002193108E-2</v>
      </c>
      <c r="AB8" s="2"/>
      <c r="AC8" s="2"/>
      <c r="AD8" s="2"/>
      <c r="AL8" s="12"/>
      <c r="AM8" s="4"/>
    </row>
    <row r="10" spans="1:39" ht="15" thickBot="1" x14ac:dyDescent="0.4">
      <c r="C10" s="7" t="s">
        <v>54</v>
      </c>
      <c r="D10" s="7" t="s">
        <v>55</v>
      </c>
      <c r="E10" s="7" t="s">
        <v>56</v>
      </c>
      <c r="F10" s="7" t="s">
        <v>57</v>
      </c>
      <c r="G10" s="7" t="s">
        <v>58</v>
      </c>
      <c r="H10" s="7" t="s">
        <v>59</v>
      </c>
      <c r="I10" s="7" t="s">
        <v>60</v>
      </c>
    </row>
    <row r="11" spans="1:39" x14ac:dyDescent="0.35">
      <c r="C11" s="2">
        <v>230611586</v>
      </c>
      <c r="D11" s="2">
        <v>2008260</v>
      </c>
      <c r="E11" s="2">
        <v>22234207</v>
      </c>
      <c r="F11" s="2">
        <v>18544300</v>
      </c>
      <c r="G11" s="2">
        <v>1336881</v>
      </c>
      <c r="H11" s="2"/>
      <c r="I11" s="2">
        <v>234972872</v>
      </c>
    </row>
    <row r="12" spans="1:39" x14ac:dyDescent="0.35">
      <c r="C12" s="2">
        <v>165305949</v>
      </c>
      <c r="D12" s="2">
        <v>2562445</v>
      </c>
      <c r="E12" s="2">
        <v>25699698</v>
      </c>
      <c r="F12" s="2">
        <v>3297095</v>
      </c>
      <c r="G12" s="2">
        <v>5584906</v>
      </c>
      <c r="H12" s="2">
        <v>671429</v>
      </c>
      <c r="I12" s="2">
        <v>184014662</v>
      </c>
    </row>
    <row r="13" spans="1:39" x14ac:dyDescent="0.35">
      <c r="B13" t="s">
        <v>122</v>
      </c>
      <c r="C13" t="s">
        <v>123</v>
      </c>
      <c r="D13" t="s">
        <v>124</v>
      </c>
    </row>
    <row r="14" spans="1:39" x14ac:dyDescent="0.35">
      <c r="B14" t="s">
        <v>113</v>
      </c>
      <c r="C14" s="13">
        <f>C11</f>
        <v>230611586</v>
      </c>
      <c r="D14" s="13">
        <f>C12</f>
        <v>165305949</v>
      </c>
      <c r="G14" t="s">
        <v>125</v>
      </c>
    </row>
    <row r="15" spans="1:39" x14ac:dyDescent="0.35">
      <c r="B15" s="14" t="s">
        <v>114</v>
      </c>
      <c r="C15" s="13">
        <f>C14+D11</f>
        <v>232619846</v>
      </c>
      <c r="D15" s="13">
        <f>D14+D12</f>
        <v>167868394</v>
      </c>
    </row>
    <row r="16" spans="1:39" x14ac:dyDescent="0.35">
      <c r="B16" s="14" t="s">
        <v>115</v>
      </c>
      <c r="C16" s="13">
        <f>C15+E11</f>
        <v>254854053</v>
      </c>
      <c r="D16" s="13">
        <f>D15+E12</f>
        <v>193568092</v>
      </c>
      <c r="O16" t="s">
        <v>129</v>
      </c>
    </row>
    <row r="17" spans="1:15" x14ac:dyDescent="0.35">
      <c r="B17" s="14" t="s">
        <v>116</v>
      </c>
      <c r="C17" s="13">
        <f>C16-F11</f>
        <v>236309753</v>
      </c>
      <c r="D17" s="13">
        <f>D16-F12</f>
        <v>190270997</v>
      </c>
      <c r="E17" t="s">
        <v>126</v>
      </c>
      <c r="O17" t="s">
        <v>131</v>
      </c>
    </row>
    <row r="18" spans="1:15" x14ac:dyDescent="0.35">
      <c r="B18" s="14" t="s">
        <v>117</v>
      </c>
      <c r="C18" s="13">
        <f>C17-G11</f>
        <v>234972872</v>
      </c>
      <c r="D18" s="13">
        <f>D17-G12</f>
        <v>184686091</v>
      </c>
      <c r="E18" t="s">
        <v>127</v>
      </c>
      <c r="O18" t="s">
        <v>132</v>
      </c>
    </row>
    <row r="19" spans="1:15" x14ac:dyDescent="0.35">
      <c r="B19" s="14" t="s">
        <v>118</v>
      </c>
      <c r="C19" s="13">
        <f>C18-H11</f>
        <v>234972872</v>
      </c>
      <c r="D19" s="13">
        <f>D18-H12</f>
        <v>184014662</v>
      </c>
    </row>
    <row r="20" spans="1:15" ht="15.5" x14ac:dyDescent="0.35">
      <c r="C20" s="4">
        <f>SUM(F11:H11)/C11</f>
        <v>8.6210677203356123E-2</v>
      </c>
      <c r="D20" s="4">
        <f>SUM(F12:H12)/C12</f>
        <v>5.7792414960214165E-2</v>
      </c>
      <c r="E20" s="22" t="s">
        <v>164</v>
      </c>
    </row>
    <row r="21" spans="1:15" x14ac:dyDescent="0.35">
      <c r="A21" t="s">
        <v>119</v>
      </c>
    </row>
    <row r="22" spans="1:15" ht="15.5" x14ac:dyDescent="0.35">
      <c r="A22" s="22" t="s">
        <v>143</v>
      </c>
    </row>
    <row r="23" spans="1:15" x14ac:dyDescent="0.35">
      <c r="A23" t="s">
        <v>140</v>
      </c>
    </row>
    <row r="24" spans="1:15" x14ac:dyDescent="0.35">
      <c r="A24" t="s">
        <v>141</v>
      </c>
    </row>
    <row r="25" spans="1:15" x14ac:dyDescent="0.35">
      <c r="A25" s="15" t="s">
        <v>142</v>
      </c>
      <c r="O25" t="s">
        <v>128</v>
      </c>
    </row>
    <row r="26" spans="1:15" x14ac:dyDescent="0.35">
      <c r="A26" t="s">
        <v>120</v>
      </c>
      <c r="O26" t="s">
        <v>130</v>
      </c>
    </row>
    <row r="27" spans="1:15" x14ac:dyDescent="0.35">
      <c r="O27" t="s">
        <v>133</v>
      </c>
    </row>
    <row r="28" spans="1:15" x14ac:dyDescent="0.35">
      <c r="A28" t="s">
        <v>121</v>
      </c>
    </row>
    <row r="29" spans="1:15" x14ac:dyDescent="0.35">
      <c r="A29" t="s">
        <v>138</v>
      </c>
    </row>
    <row r="31" spans="1:15" x14ac:dyDescent="0.35">
      <c r="A31" t="s">
        <v>139</v>
      </c>
      <c r="O31" t="s">
        <v>136</v>
      </c>
    </row>
    <row r="33" spans="15:15" x14ac:dyDescent="0.35">
      <c r="O33" t="s">
        <v>137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workbookViewId="0">
      <pane xSplit="2" ySplit="2" topLeftCell="AQ3" activePane="bottomRight" state="frozen"/>
      <selection activeCell="C1" sqref="C1"/>
      <selection pane="topRight" activeCell="C1" sqref="C1"/>
      <selection pane="bottomLeft" activeCell="C1" sqref="C1"/>
      <selection pane="bottomRight" activeCell="AX3" sqref="AX3"/>
    </sheetView>
  </sheetViews>
  <sheetFormatPr defaultRowHeight="14.5" x14ac:dyDescent="0.35"/>
  <cols>
    <col min="1" max="1" width="14" style="11" customWidth="1"/>
    <col min="2" max="2" width="33" customWidth="1"/>
    <col min="3" max="37" width="15.90625" style="2" customWidth="1"/>
    <col min="38" max="40" width="15.90625" style="3" customWidth="1"/>
    <col min="41" max="42" width="15.90625" style="4" customWidth="1"/>
    <col min="48" max="48" width="12.7265625" bestFit="1" customWidth="1"/>
    <col min="49" max="49" width="11.7265625" bestFit="1" customWidth="1"/>
    <col min="55" max="55" width="11.81640625" bestFit="1" customWidth="1"/>
    <col min="56" max="56" width="11.7265625" bestFit="1" customWidth="1"/>
  </cols>
  <sheetData>
    <row r="1" spans="1:57" x14ac:dyDescent="0.35">
      <c r="A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14</v>
      </c>
      <c r="AF1" s="2" t="s">
        <v>15</v>
      </c>
      <c r="AG1" s="2" t="s">
        <v>16</v>
      </c>
      <c r="AH1" s="2" t="s">
        <v>17</v>
      </c>
      <c r="AI1" s="2" t="s">
        <v>18</v>
      </c>
      <c r="AJ1" s="2" t="s">
        <v>19</v>
      </c>
      <c r="AK1" s="2" t="s">
        <v>20</v>
      </c>
      <c r="AL1" s="3" t="s">
        <v>21</v>
      </c>
      <c r="AM1" s="3" t="s">
        <v>22</v>
      </c>
      <c r="AN1" s="3" t="s">
        <v>23</v>
      </c>
      <c r="AQ1" s="17" t="s">
        <v>150</v>
      </c>
      <c r="AV1" t="str">
        <f>"mean is "&amp;TEXT(AVERAGE(AV3:AV48),"0.0%")</f>
        <v>mean is 12.0%</v>
      </c>
      <c r="AW1" t="str">
        <f>"mean is "&amp;TEXT(AVERAGE(AW3:AW48),"0.0%")</f>
        <v>mean is 6.8%</v>
      </c>
      <c r="AX1" s="16" t="s">
        <v>314</v>
      </c>
      <c r="BC1" t="str">
        <f>"mean is "&amp;TEXT(AVERAGE(BC3:BC48),"0.0%")</f>
        <v>mean is 4.8%</v>
      </c>
      <c r="BD1" t="str">
        <f>"mean is "&amp;TEXT(AVERAGE(BD3:BD48),"0.0%")</f>
        <v>mean is 0.6%</v>
      </c>
      <c r="BE1" s="16" t="s">
        <v>315</v>
      </c>
    </row>
    <row r="2" spans="1:57" s="6" customFormat="1" ht="15" thickBot="1" x14ac:dyDescent="0.4">
      <c r="A2" s="5" t="s">
        <v>24</v>
      </c>
      <c r="B2" s="6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8" t="s">
        <v>61</v>
      </c>
      <c r="AM2" s="8" t="s">
        <v>62</v>
      </c>
      <c r="AN2" s="8" t="s">
        <v>63</v>
      </c>
      <c r="AO2" s="9" t="s">
        <v>64</v>
      </c>
      <c r="AP2" s="10" t="s">
        <v>65</v>
      </c>
      <c r="AQ2" s="6" t="s">
        <v>144</v>
      </c>
      <c r="AR2" s="6" t="s">
        <v>145</v>
      </c>
      <c r="AS2" s="6" t="s">
        <v>146</v>
      </c>
      <c r="AT2" s="6" t="s">
        <v>147</v>
      </c>
      <c r="AU2" s="6" t="s">
        <v>148</v>
      </c>
      <c r="AV2" s="18" t="s">
        <v>172</v>
      </c>
      <c r="AW2" s="6" t="s">
        <v>149</v>
      </c>
      <c r="AX2" s="6" t="s">
        <v>166</v>
      </c>
      <c r="AY2" s="6" t="s">
        <v>167</v>
      </c>
      <c r="AZ2" s="6" t="s">
        <v>168</v>
      </c>
      <c r="BA2" s="6" t="s">
        <v>169</v>
      </c>
      <c r="BB2" s="6" t="s">
        <v>170</v>
      </c>
      <c r="BC2" s="18" t="s">
        <v>171</v>
      </c>
      <c r="BD2" s="6" t="s">
        <v>173</v>
      </c>
      <c r="BE2" s="6" t="s">
        <v>316</v>
      </c>
    </row>
    <row r="3" spans="1:57" x14ac:dyDescent="0.35">
      <c r="A3" s="11">
        <v>314379507</v>
      </c>
      <c r="B3" t="s">
        <v>91</v>
      </c>
      <c r="C3" s="2">
        <v>193161995</v>
      </c>
      <c r="D3" s="2">
        <v>3302935</v>
      </c>
      <c r="E3" s="2">
        <v>22185989</v>
      </c>
      <c r="F3" s="2">
        <v>3307468</v>
      </c>
      <c r="G3" s="2">
        <v>4824250</v>
      </c>
      <c r="I3" s="2">
        <v>210519201</v>
      </c>
      <c r="J3" s="2">
        <v>182472892</v>
      </c>
      <c r="K3" s="2">
        <v>5066662</v>
      </c>
      <c r="L3" s="2">
        <v>13720879</v>
      </c>
      <c r="M3" s="2">
        <v>3134339</v>
      </c>
      <c r="N3" s="2">
        <v>4964099</v>
      </c>
      <c r="P3" s="2">
        <v>193161995</v>
      </c>
      <c r="Q3" s="2">
        <v>177070652</v>
      </c>
      <c r="R3" s="2">
        <v>7466658</v>
      </c>
      <c r="S3" s="2">
        <v>5915017</v>
      </c>
      <c r="T3" s="2">
        <v>2958209</v>
      </c>
      <c r="U3" s="2">
        <v>5021226</v>
      </c>
      <c r="W3" s="2">
        <v>182472892</v>
      </c>
      <c r="X3" s="2">
        <v>160397863</v>
      </c>
      <c r="Y3" s="2">
        <v>5901304</v>
      </c>
      <c r="Z3" s="2">
        <v>18659411</v>
      </c>
      <c r="AA3" s="2">
        <v>2840752</v>
      </c>
      <c r="AB3" s="2">
        <v>5047174</v>
      </c>
      <c r="AD3" s="2">
        <v>177070652</v>
      </c>
      <c r="AE3" s="2">
        <v>151055850</v>
      </c>
      <c r="AF3" s="2">
        <v>7608719</v>
      </c>
      <c r="AG3" s="2">
        <v>8402185</v>
      </c>
      <c r="AH3" s="2">
        <v>3348977</v>
      </c>
      <c r="AI3" s="2">
        <v>3319914</v>
      </c>
      <c r="AK3" s="2">
        <v>160397863</v>
      </c>
      <c r="AL3" s="3">
        <v>0.26228000000000001</v>
      </c>
      <c r="AM3" s="3">
        <v>0.61545000000000005</v>
      </c>
      <c r="AN3" s="3">
        <v>0.12227</v>
      </c>
      <c r="AO3" s="12">
        <f t="shared" ref="AO3:AO48" si="0">(I3-AE3)/AE3</f>
        <v>0.39365142760111577</v>
      </c>
      <c r="AP3" s="4">
        <f t="shared" ref="AP3:AP48" si="1">(I3/AE3)^(1/5)-1</f>
        <v>6.8638540058823638E-2</v>
      </c>
      <c r="AQ3" s="4">
        <f t="shared" ref="AQ3:AQ48" si="2">E3/C3</f>
        <v>0.11485690546942218</v>
      </c>
      <c r="AR3" s="4">
        <f t="shared" ref="AR3:AR48" si="3">L3/J3</f>
        <v>7.5194067730345399E-2</v>
      </c>
      <c r="AS3" s="4">
        <f t="shared" ref="AS3:AS48" si="4">S3/Q3</f>
        <v>3.3404841136519904E-2</v>
      </c>
      <c r="AT3" s="4">
        <f t="shared" ref="AT3:AT48" si="5">Z3/X3</f>
        <v>0.11633204240383177</v>
      </c>
      <c r="AU3" s="4">
        <f t="shared" ref="AU3:AU48" si="6">AG3/AE3</f>
        <v>5.5623036115450011E-2</v>
      </c>
      <c r="AV3" s="12">
        <f t="shared" ref="AV3:AV48" si="7">AVERAGE(AQ3:AU3)</f>
        <v>7.9082178571113854E-2</v>
      </c>
      <c r="AW3" s="4">
        <f t="shared" ref="AW3:AW48" si="8">_xlfn.STDEV.P((AQ3:AU3))</f>
        <v>3.2616717695021252E-2</v>
      </c>
      <c r="AX3" s="12">
        <f t="shared" ref="AX3:AX48" si="9">SUM(F3:G3)/AVERAGE(C3,I3)</f>
        <v>4.0287821580869472E-2</v>
      </c>
      <c r="AY3" s="12">
        <f t="shared" ref="AY3:AY48" si="10">SUM(M3:N3)/AVERAGE(J3,P3)</f>
        <v>4.3118668048529797E-2</v>
      </c>
      <c r="AZ3" s="12">
        <f t="shared" ref="AZ3:AZ48" si="11">SUM(T3:U3)/AVERAGE(Q3,W3)</f>
        <v>4.4386473533787052E-2</v>
      </c>
      <c r="BA3" s="12">
        <f t="shared" ref="BA3:BA48" si="12">SUM(AA3:AB3)/AVERAGE(X3,AD3)</f>
        <v>4.6747626219293376E-2</v>
      </c>
      <c r="BB3" s="12">
        <f t="shared" ref="BB3:BB48" si="13">SUM(AH3:AI3)/AVERAGE(AE3,AK3)</f>
        <v>4.2824283170449791E-2</v>
      </c>
      <c r="BC3" s="12">
        <f t="shared" ref="BC3:BC48" si="14">AVERAGE(AX3:BB3)</f>
        <v>4.3472974510585898E-2</v>
      </c>
      <c r="BD3" s="4">
        <f t="shared" ref="BD3:BD48" si="15">_xlfn.STDEV.P((AX3:BB3))</f>
        <v>2.1094718290716134E-3</v>
      </c>
      <c r="BE3" s="12" t="str">
        <f t="shared" ref="BE3:BE48" si="16">IF(H3&gt;0,H3/C3,"")</f>
        <v/>
      </c>
    </row>
    <row r="4" spans="1:57" x14ac:dyDescent="0.35">
      <c r="A4" s="11">
        <v>420680335</v>
      </c>
      <c r="B4" t="s">
        <v>78</v>
      </c>
      <c r="C4" s="2">
        <v>66999430</v>
      </c>
      <c r="D4" s="2">
        <v>2022993</v>
      </c>
      <c r="E4" s="2">
        <v>7503131</v>
      </c>
      <c r="G4" s="2">
        <v>2752285</v>
      </c>
      <c r="I4" s="2">
        <v>73773269</v>
      </c>
      <c r="J4" s="2">
        <v>63666636</v>
      </c>
      <c r="K4" s="2">
        <v>2087182</v>
      </c>
      <c r="L4" s="2">
        <v>3898357</v>
      </c>
      <c r="N4" s="2">
        <v>2652745</v>
      </c>
      <c r="P4" s="2">
        <v>66999430</v>
      </c>
      <c r="Q4" s="2">
        <v>65046494</v>
      </c>
      <c r="R4" s="2">
        <v>245098</v>
      </c>
      <c r="S4" s="2">
        <v>761164</v>
      </c>
      <c r="U4" s="2">
        <v>2386120</v>
      </c>
      <c r="W4" s="2">
        <v>63666636</v>
      </c>
      <c r="X4" s="2">
        <v>59668619</v>
      </c>
      <c r="Y4" s="2">
        <v>-131810</v>
      </c>
      <c r="Z4" s="2">
        <v>7868988</v>
      </c>
      <c r="AB4" s="2">
        <v>2359303</v>
      </c>
      <c r="AD4" s="2">
        <v>65046494</v>
      </c>
      <c r="AE4" s="2">
        <v>57977908</v>
      </c>
      <c r="AF4" s="2">
        <v>368194</v>
      </c>
      <c r="AG4" s="2">
        <v>4800105</v>
      </c>
      <c r="AI4" s="2">
        <v>3477588</v>
      </c>
      <c r="AK4" s="2">
        <v>59668619</v>
      </c>
      <c r="AL4" s="3">
        <v>0</v>
      </c>
      <c r="AM4" s="3">
        <v>0.86990000000000001</v>
      </c>
      <c r="AN4" s="3">
        <v>0.13009999999999999</v>
      </c>
      <c r="AO4" s="12">
        <f t="shared" si="0"/>
        <v>0.2724375808799448</v>
      </c>
      <c r="AP4" s="4">
        <f t="shared" si="1"/>
        <v>4.9366745992364347E-2</v>
      </c>
      <c r="AQ4" s="4">
        <f t="shared" si="2"/>
        <v>0.11198798258432945</v>
      </c>
      <c r="AR4" s="4">
        <f t="shared" si="3"/>
        <v>6.1230767713249368E-2</v>
      </c>
      <c r="AS4" s="4">
        <f t="shared" si="4"/>
        <v>1.1701845144797504E-2</v>
      </c>
      <c r="AT4" s="4">
        <f t="shared" si="5"/>
        <v>0.13187816530494864</v>
      </c>
      <c r="AU4" s="4">
        <f t="shared" si="6"/>
        <v>8.2791966208922194E-2</v>
      </c>
      <c r="AV4" s="12">
        <f t="shared" si="7"/>
        <v>7.9918145391249432E-2</v>
      </c>
      <c r="AW4" s="4">
        <f t="shared" si="8"/>
        <v>4.1807316768501329E-2</v>
      </c>
      <c r="AX4" s="12">
        <f t="shared" si="9"/>
        <v>3.9102539335414743E-2</v>
      </c>
      <c r="AY4" s="12">
        <f t="shared" si="10"/>
        <v>4.0603426447383822E-2</v>
      </c>
      <c r="AZ4" s="12">
        <f t="shared" si="11"/>
        <v>3.7076559322269609E-2</v>
      </c>
      <c r="BA4" s="12">
        <f t="shared" si="12"/>
        <v>3.783507777441536E-2</v>
      </c>
      <c r="BB4" s="12">
        <f t="shared" si="13"/>
        <v>5.9119263248629518E-2</v>
      </c>
      <c r="BC4" s="12">
        <f t="shared" si="14"/>
        <v>4.2747373225622609E-2</v>
      </c>
      <c r="BD4" s="4">
        <f t="shared" si="15"/>
        <v>8.2729545112610672E-3</v>
      </c>
      <c r="BE4" s="12" t="str">
        <f t="shared" si="16"/>
        <v/>
      </c>
    </row>
    <row r="5" spans="1:57" x14ac:dyDescent="0.35">
      <c r="A5" s="11">
        <v>741233796</v>
      </c>
      <c r="B5" t="s">
        <v>101</v>
      </c>
      <c r="C5" s="2">
        <v>252949637</v>
      </c>
      <c r="D5" s="2">
        <v>603835</v>
      </c>
      <c r="E5" s="2">
        <v>32668376</v>
      </c>
      <c r="F5" s="2">
        <v>15115640</v>
      </c>
      <c r="G5" s="2">
        <v>5515642</v>
      </c>
      <c r="I5" s="2">
        <v>265590566</v>
      </c>
      <c r="J5" s="2">
        <v>250622946</v>
      </c>
      <c r="K5" s="2">
        <v>2165441</v>
      </c>
      <c r="L5" s="2">
        <v>18954236</v>
      </c>
      <c r="M5" s="2">
        <v>11494038</v>
      </c>
      <c r="N5" s="2">
        <v>7298948</v>
      </c>
      <c r="P5" s="2">
        <v>252949637</v>
      </c>
      <c r="Q5" s="2">
        <v>268982899</v>
      </c>
      <c r="R5" s="2">
        <v>745477</v>
      </c>
      <c r="S5" s="2">
        <v>-6611292</v>
      </c>
      <c r="T5" s="2">
        <v>12176057</v>
      </c>
      <c r="U5" s="2">
        <v>318081</v>
      </c>
      <c r="W5" s="2">
        <v>250622946</v>
      </c>
      <c r="X5" s="2">
        <v>241783693</v>
      </c>
      <c r="Y5" s="2">
        <v>3579072</v>
      </c>
      <c r="Z5" s="2">
        <v>36381338</v>
      </c>
      <c r="AA5" s="2">
        <v>13711328</v>
      </c>
      <c r="AB5" s="2">
        <v>-950124</v>
      </c>
      <c r="AD5" s="2">
        <v>268982899</v>
      </c>
      <c r="AE5" s="2">
        <v>226899360</v>
      </c>
      <c r="AF5" s="2">
        <v>2454066</v>
      </c>
      <c r="AG5" s="2">
        <v>25562015</v>
      </c>
      <c r="AH5" s="2">
        <v>14073195</v>
      </c>
      <c r="AI5" s="2">
        <v>-941447</v>
      </c>
      <c r="AK5" s="2">
        <v>241783693</v>
      </c>
      <c r="AL5" s="3">
        <v>0.11003</v>
      </c>
      <c r="AM5" s="3">
        <v>0.30042999999999997</v>
      </c>
      <c r="AN5" s="3">
        <v>0.58953999999999995</v>
      </c>
      <c r="AO5" s="12">
        <f t="shared" si="0"/>
        <v>0.17052144175285466</v>
      </c>
      <c r="AP5" s="4">
        <f t="shared" si="1"/>
        <v>3.1990916570050043E-2</v>
      </c>
      <c r="AQ5" s="4">
        <f t="shared" si="2"/>
        <v>0.12914972477307804</v>
      </c>
      <c r="AR5" s="4">
        <f t="shared" si="3"/>
        <v>7.5628494128386792E-2</v>
      </c>
      <c r="AS5" s="4">
        <f t="shared" si="4"/>
        <v>-2.4578856219405979E-2</v>
      </c>
      <c r="AT5" s="4">
        <f t="shared" si="5"/>
        <v>0.15047060266384465</v>
      </c>
      <c r="AU5" s="4">
        <f t="shared" si="6"/>
        <v>0.11265794227008838</v>
      </c>
      <c r="AV5" s="12">
        <f t="shared" si="7"/>
        <v>8.8665581523198395E-2</v>
      </c>
      <c r="AW5" s="4">
        <f t="shared" si="8"/>
        <v>6.1690725712152152E-2</v>
      </c>
      <c r="AX5" s="12">
        <f t="shared" si="9"/>
        <v>7.9574474189805497E-2</v>
      </c>
      <c r="AY5" s="12">
        <f t="shared" si="10"/>
        <v>7.4638638537634597E-2</v>
      </c>
      <c r="AZ5" s="12">
        <f t="shared" si="11"/>
        <v>4.8090829309281539E-2</v>
      </c>
      <c r="BA5" s="12">
        <f t="shared" si="12"/>
        <v>4.9968828031728432E-2</v>
      </c>
      <c r="BB5" s="12">
        <f t="shared" si="13"/>
        <v>5.6036794656622674E-2</v>
      </c>
      <c r="BC5" s="12">
        <f t="shared" si="14"/>
        <v>6.1661912945014552E-2</v>
      </c>
      <c r="BD5" s="4">
        <f t="shared" si="15"/>
        <v>1.2975359409668189E-2</v>
      </c>
      <c r="BE5" s="12" t="str">
        <f t="shared" si="16"/>
        <v/>
      </c>
    </row>
    <row r="6" spans="1:57" x14ac:dyDescent="0.35">
      <c r="A6" s="11">
        <v>231352641</v>
      </c>
      <c r="B6" t="s">
        <v>84</v>
      </c>
      <c r="C6" s="2">
        <v>261569952</v>
      </c>
      <c r="D6" s="2">
        <v>10498020</v>
      </c>
      <c r="E6" s="2">
        <v>25910780</v>
      </c>
      <c r="F6" s="2">
        <v>2566186</v>
      </c>
      <c r="G6" s="2">
        <v>6113051</v>
      </c>
      <c r="I6" s="2">
        <v>289299515</v>
      </c>
      <c r="J6" s="2">
        <v>231450602</v>
      </c>
      <c r="K6" s="2">
        <v>9653004</v>
      </c>
      <c r="L6" s="2">
        <v>29508131</v>
      </c>
      <c r="M6" s="2">
        <v>2469523</v>
      </c>
      <c r="N6" s="2">
        <v>6572262</v>
      </c>
      <c r="P6" s="2">
        <v>261569952</v>
      </c>
      <c r="Q6" s="2">
        <v>245889239</v>
      </c>
      <c r="R6" s="2">
        <v>3501981</v>
      </c>
      <c r="S6" s="2">
        <v>-7974571</v>
      </c>
      <c r="T6" s="2">
        <v>2383867</v>
      </c>
      <c r="U6" s="2">
        <v>7582180</v>
      </c>
      <c r="W6" s="2">
        <v>231450602</v>
      </c>
      <c r="X6" s="2">
        <v>215153173</v>
      </c>
      <c r="Y6" s="2">
        <v>4408678</v>
      </c>
      <c r="Z6" s="2">
        <v>33682075</v>
      </c>
      <c r="AA6" s="2">
        <v>2546418</v>
      </c>
      <c r="AB6" s="2">
        <v>4808269</v>
      </c>
      <c r="AD6" s="2">
        <v>245889239</v>
      </c>
      <c r="AE6" s="2">
        <v>197908531</v>
      </c>
      <c r="AF6" s="2">
        <v>2460396</v>
      </c>
      <c r="AG6" s="2">
        <v>24185356</v>
      </c>
      <c r="AH6" s="2">
        <v>2681973</v>
      </c>
      <c r="AI6" s="2">
        <v>6719137</v>
      </c>
      <c r="AK6" s="2">
        <v>215153173</v>
      </c>
      <c r="AL6" s="3">
        <v>0.33</v>
      </c>
      <c r="AM6" s="3">
        <v>0.5</v>
      </c>
      <c r="AN6" s="3">
        <v>0.17</v>
      </c>
      <c r="AO6" s="12">
        <f t="shared" si="0"/>
        <v>0.46178395412373607</v>
      </c>
      <c r="AP6" s="4">
        <f t="shared" si="1"/>
        <v>7.8888684196856795E-2</v>
      </c>
      <c r="AQ6" s="4">
        <f t="shared" si="2"/>
        <v>9.9058702277851851E-2</v>
      </c>
      <c r="AR6" s="4">
        <f t="shared" si="3"/>
        <v>0.12749213328898579</v>
      </c>
      <c r="AS6" s="4">
        <f t="shared" si="4"/>
        <v>-3.243155752741176E-2</v>
      </c>
      <c r="AT6" s="4">
        <f t="shared" si="5"/>
        <v>0.15654928314722089</v>
      </c>
      <c r="AU6" s="4">
        <f t="shared" si="6"/>
        <v>0.12220471688509477</v>
      </c>
      <c r="AV6" s="12">
        <f t="shared" si="7"/>
        <v>9.4574655614348316E-2</v>
      </c>
      <c r="AW6" s="4">
        <f t="shared" si="8"/>
        <v>6.6088607083542639E-2</v>
      </c>
      <c r="AX6" s="12">
        <f t="shared" si="9"/>
        <v>3.1511047607218352E-2</v>
      </c>
      <c r="AY6" s="12">
        <f t="shared" si="10"/>
        <v>3.667914015609175E-2</v>
      </c>
      <c r="AZ6" s="12">
        <f t="shared" si="11"/>
        <v>4.1756610883858736E-2</v>
      </c>
      <c r="BA6" s="12">
        <f t="shared" si="12"/>
        <v>3.1904600568504748E-2</v>
      </c>
      <c r="BB6" s="12">
        <f t="shared" si="13"/>
        <v>4.5519155656221277E-2</v>
      </c>
      <c r="BC6" s="12">
        <f t="shared" si="14"/>
        <v>3.7474110974378971E-2</v>
      </c>
      <c r="BD6" s="4">
        <f t="shared" si="15"/>
        <v>5.4821911475499609E-3</v>
      </c>
      <c r="BE6" s="12" t="str">
        <f t="shared" si="16"/>
        <v/>
      </c>
    </row>
    <row r="7" spans="1:57" x14ac:dyDescent="0.35">
      <c r="A7" s="11">
        <v>240795965</v>
      </c>
      <c r="B7" t="s">
        <v>95</v>
      </c>
      <c r="C7" s="2">
        <v>167608000</v>
      </c>
      <c r="D7" s="2">
        <v>5645000</v>
      </c>
      <c r="E7" s="2">
        <v>26393000</v>
      </c>
      <c r="F7" s="2">
        <v>435000</v>
      </c>
      <c r="G7" s="2">
        <v>1118000</v>
      </c>
      <c r="I7" s="2">
        <v>198093000</v>
      </c>
      <c r="J7" s="2">
        <v>155223000</v>
      </c>
      <c r="K7" s="2">
        <v>6016000</v>
      </c>
      <c r="L7" s="2">
        <v>8042000</v>
      </c>
      <c r="M7" s="2">
        <v>125400</v>
      </c>
      <c r="N7" s="2">
        <v>1547600</v>
      </c>
      <c r="P7" s="2">
        <v>167608000</v>
      </c>
      <c r="Q7" s="2">
        <v>152275000</v>
      </c>
      <c r="R7" s="2">
        <v>5428000</v>
      </c>
      <c r="S7" s="2">
        <v>-611000</v>
      </c>
      <c r="T7" s="2">
        <v>180420</v>
      </c>
      <c r="U7" s="2">
        <v>1688580</v>
      </c>
      <c r="W7" s="2">
        <v>155223000</v>
      </c>
      <c r="X7" s="2">
        <v>124797000</v>
      </c>
      <c r="Y7" s="2">
        <v>4280000</v>
      </c>
      <c r="Z7" s="2">
        <v>24760000</v>
      </c>
      <c r="AA7" s="2">
        <v>165500</v>
      </c>
      <c r="AB7" s="2">
        <v>1396500</v>
      </c>
      <c r="AD7" s="2">
        <v>152275000</v>
      </c>
      <c r="AE7" s="2">
        <v>100744000</v>
      </c>
      <c r="AF7" s="2">
        <v>18794000</v>
      </c>
      <c r="AG7" s="2">
        <v>7516000</v>
      </c>
      <c r="AH7" s="2">
        <v>74000</v>
      </c>
      <c r="AI7" s="2">
        <v>2183000</v>
      </c>
      <c r="AK7" s="2">
        <v>124797000</v>
      </c>
      <c r="AL7" s="3">
        <v>0.76</v>
      </c>
      <c r="AM7" s="3">
        <v>0.24</v>
      </c>
      <c r="AN7" s="3">
        <v>0</v>
      </c>
      <c r="AO7" s="12">
        <f t="shared" si="0"/>
        <v>0.96630072262367983</v>
      </c>
      <c r="AP7" s="4">
        <f t="shared" si="1"/>
        <v>0.14480096744503301</v>
      </c>
      <c r="AQ7" s="4">
        <f t="shared" si="2"/>
        <v>0.15746861724977329</v>
      </c>
      <c r="AR7" s="4">
        <f t="shared" si="3"/>
        <v>5.1809332379866388E-2</v>
      </c>
      <c r="AS7" s="4">
        <f t="shared" si="4"/>
        <v>-4.012477425710064E-3</v>
      </c>
      <c r="AT7" s="4">
        <f t="shared" si="5"/>
        <v>0.19840220518121429</v>
      </c>
      <c r="AU7" s="4">
        <f t="shared" si="6"/>
        <v>7.4604939251965374E-2</v>
      </c>
      <c r="AV7" s="12">
        <f t="shared" si="7"/>
        <v>9.5654523327421859E-2</v>
      </c>
      <c r="AW7" s="4">
        <f t="shared" si="8"/>
        <v>7.3043911631116162E-2</v>
      </c>
      <c r="AX7" s="12">
        <f t="shared" si="9"/>
        <v>8.4932772948392264E-3</v>
      </c>
      <c r="AY7" s="12">
        <f t="shared" si="10"/>
        <v>1.0364556068035597E-2</v>
      </c>
      <c r="AZ7" s="12">
        <f t="shared" si="11"/>
        <v>1.2156176625539028E-2</v>
      </c>
      <c r="BA7" s="12">
        <f t="shared" si="12"/>
        <v>1.127504764104637E-2</v>
      </c>
      <c r="BB7" s="12">
        <f t="shared" si="13"/>
        <v>2.0014099432032313E-2</v>
      </c>
      <c r="BC7" s="12">
        <f t="shared" si="14"/>
        <v>1.2460631412298508E-2</v>
      </c>
      <c r="BD7" s="4">
        <f t="shared" si="15"/>
        <v>3.967029399011974E-3</v>
      </c>
      <c r="BE7" s="12" t="str">
        <f t="shared" si="16"/>
        <v/>
      </c>
    </row>
    <row r="8" spans="1:57" x14ac:dyDescent="0.35">
      <c r="A8" s="11">
        <v>350868096</v>
      </c>
      <c r="B8" t="s">
        <v>88</v>
      </c>
      <c r="C8" s="2">
        <v>136789516</v>
      </c>
      <c r="D8" s="2">
        <v>2867058</v>
      </c>
      <c r="E8" s="2">
        <v>20738370</v>
      </c>
      <c r="G8" s="2">
        <v>9136391</v>
      </c>
      <c r="H8" s="2">
        <v>152885</v>
      </c>
      <c r="I8" s="2">
        <v>151105668</v>
      </c>
      <c r="J8" s="2">
        <v>127857917</v>
      </c>
      <c r="K8" s="2">
        <v>2006261</v>
      </c>
      <c r="L8" s="2">
        <v>14799469</v>
      </c>
      <c r="N8" s="2">
        <v>7424778</v>
      </c>
      <c r="O8" s="2">
        <v>449353</v>
      </c>
      <c r="P8" s="2">
        <v>136789516</v>
      </c>
      <c r="Q8" s="2">
        <v>112567273</v>
      </c>
      <c r="R8" s="2">
        <v>733761</v>
      </c>
      <c r="S8" s="2">
        <v>-933175</v>
      </c>
      <c r="T8" s="2">
        <v>1380234</v>
      </c>
      <c r="U8" s="2">
        <v>6500793</v>
      </c>
      <c r="V8" s="2">
        <v>230539</v>
      </c>
      <c r="W8" s="2">
        <v>104256293</v>
      </c>
      <c r="X8" s="2">
        <v>101462958</v>
      </c>
      <c r="Y8" s="2">
        <v>688793</v>
      </c>
      <c r="Z8" s="2">
        <v>14381670</v>
      </c>
      <c r="AA8" s="2">
        <v>1230549</v>
      </c>
      <c r="AB8" s="2">
        <v>6577149</v>
      </c>
      <c r="AD8" s="2">
        <v>108725723</v>
      </c>
      <c r="AE8" s="2">
        <v>101949336</v>
      </c>
      <c r="AF8" s="2">
        <v>559628</v>
      </c>
      <c r="AG8" s="2">
        <v>7979167</v>
      </c>
      <c r="AH8" s="2">
        <v>1759473</v>
      </c>
      <c r="AI8" s="2">
        <v>7265700</v>
      </c>
      <c r="AK8" s="2">
        <v>101462958</v>
      </c>
      <c r="AL8" s="3">
        <v>0.19819999999999999</v>
      </c>
      <c r="AM8" s="3">
        <v>0.60740000000000005</v>
      </c>
      <c r="AN8" s="3">
        <v>0.19439999999999999</v>
      </c>
      <c r="AO8" s="12">
        <f t="shared" si="0"/>
        <v>0.48216431738211613</v>
      </c>
      <c r="AP8" s="4">
        <f t="shared" si="1"/>
        <v>8.1880444314331724E-2</v>
      </c>
      <c r="AQ8" s="4">
        <f t="shared" si="2"/>
        <v>0.15160789076847089</v>
      </c>
      <c r="AR8" s="4">
        <f t="shared" si="3"/>
        <v>0.11574933603837766</v>
      </c>
      <c r="AS8" s="4">
        <f t="shared" si="4"/>
        <v>-8.2899316571344861E-3</v>
      </c>
      <c r="AT8" s="4">
        <f t="shared" si="5"/>
        <v>0.14174305858498626</v>
      </c>
      <c r="AU8" s="4">
        <f t="shared" si="6"/>
        <v>7.8266002634877388E-2</v>
      </c>
      <c r="AV8" s="12">
        <f t="shared" si="7"/>
        <v>9.5815271273915537E-2</v>
      </c>
      <c r="AW8" s="4">
        <f t="shared" si="8"/>
        <v>5.7905811595157161E-2</v>
      </c>
      <c r="AX8" s="12">
        <f t="shared" si="9"/>
        <v>6.347025937050757E-2</v>
      </c>
      <c r="AY8" s="12">
        <f t="shared" si="10"/>
        <v>5.6110712398257045E-2</v>
      </c>
      <c r="AZ8" s="12">
        <f t="shared" si="11"/>
        <v>7.2695299181639694E-2</v>
      </c>
      <c r="BA8" s="12">
        <f t="shared" si="12"/>
        <v>7.4292278374400195E-2</v>
      </c>
      <c r="BB8" s="12">
        <f t="shared" si="13"/>
        <v>8.8737733816619757E-2</v>
      </c>
      <c r="BC8" s="12">
        <f t="shared" si="14"/>
        <v>7.1061256628284858E-2</v>
      </c>
      <c r="BD8" s="4">
        <f t="shared" si="15"/>
        <v>1.1015529533539136E-2</v>
      </c>
      <c r="BE8" s="12">
        <f t="shared" si="16"/>
        <v>1.1176660644080356E-3</v>
      </c>
    </row>
    <row r="9" spans="1:57" x14ac:dyDescent="0.35">
      <c r="A9" s="11">
        <v>340714654</v>
      </c>
      <c r="B9" t="s">
        <v>104</v>
      </c>
      <c r="C9" s="2">
        <v>247092897</v>
      </c>
      <c r="D9" s="2">
        <v>3445945</v>
      </c>
      <c r="E9" s="2">
        <v>38672899</v>
      </c>
      <c r="F9" s="11"/>
      <c r="G9" s="2">
        <v>11099138</v>
      </c>
      <c r="I9" s="2">
        <v>278112603</v>
      </c>
      <c r="J9" s="2">
        <v>230935031</v>
      </c>
      <c r="K9" s="2">
        <v>4406883</v>
      </c>
      <c r="L9" s="2">
        <v>26767919</v>
      </c>
      <c r="N9" s="2">
        <v>15016936</v>
      </c>
      <c r="P9" s="2">
        <v>247092897</v>
      </c>
      <c r="Q9" s="2">
        <v>246688529</v>
      </c>
      <c r="R9" s="2">
        <v>2884168</v>
      </c>
      <c r="S9" s="2">
        <v>-6769426</v>
      </c>
      <c r="U9" s="2">
        <v>11868240</v>
      </c>
      <c r="W9" s="2">
        <v>230935031</v>
      </c>
      <c r="X9" s="2">
        <v>223981868</v>
      </c>
      <c r="Y9" s="2">
        <v>2673503</v>
      </c>
      <c r="Z9" s="2">
        <v>32489920</v>
      </c>
      <c r="AB9" s="2">
        <v>12456762</v>
      </c>
      <c r="AD9" s="2">
        <v>246688529</v>
      </c>
      <c r="AE9" s="2">
        <v>212953700</v>
      </c>
      <c r="AF9" s="2">
        <v>1505510</v>
      </c>
      <c r="AG9" s="2">
        <v>23584281</v>
      </c>
      <c r="AI9" s="2">
        <v>14061623</v>
      </c>
      <c r="AK9" s="2">
        <v>223981868</v>
      </c>
      <c r="AL9" s="3">
        <v>0.44440000000000002</v>
      </c>
      <c r="AM9" s="3">
        <v>0.3997</v>
      </c>
      <c r="AN9" s="3">
        <v>0.15590000000000001</v>
      </c>
      <c r="AO9" s="12">
        <f t="shared" si="0"/>
        <v>0.3059768531845185</v>
      </c>
      <c r="AP9" s="4">
        <f t="shared" si="1"/>
        <v>5.4841228670011066E-2</v>
      </c>
      <c r="AQ9" s="4">
        <f t="shared" si="2"/>
        <v>0.15651157710130373</v>
      </c>
      <c r="AR9" s="4">
        <f t="shared" si="3"/>
        <v>0.1159110373341323</v>
      </c>
      <c r="AS9" s="4">
        <f t="shared" si="4"/>
        <v>-2.7441186776868739E-2</v>
      </c>
      <c r="AT9" s="4">
        <f t="shared" si="5"/>
        <v>0.14505602748165311</v>
      </c>
      <c r="AU9" s="4">
        <f t="shared" si="6"/>
        <v>0.11074839742159916</v>
      </c>
      <c r="AV9" s="12">
        <f t="shared" si="7"/>
        <v>0.10015717051236391</v>
      </c>
      <c r="AW9" s="4">
        <f t="shared" si="8"/>
        <v>6.6080898434164537E-2</v>
      </c>
      <c r="AX9" s="12">
        <f t="shared" si="9"/>
        <v>4.2265886400656504E-2</v>
      </c>
      <c r="AY9" s="12">
        <f t="shared" si="10"/>
        <v>6.282869732247108E-2</v>
      </c>
      <c r="AZ9" s="12">
        <f t="shared" si="11"/>
        <v>4.9697045932993761E-2</v>
      </c>
      <c r="BA9" s="12">
        <f t="shared" si="12"/>
        <v>5.2931996910780856E-2</v>
      </c>
      <c r="BB9" s="12">
        <f t="shared" si="13"/>
        <v>6.4364744048486341E-2</v>
      </c>
      <c r="BC9" s="12">
        <f t="shared" si="14"/>
        <v>5.4417674123077707E-2</v>
      </c>
      <c r="BD9" s="4">
        <f t="shared" si="15"/>
        <v>8.2685793640823665E-3</v>
      </c>
      <c r="BE9" s="12" t="str">
        <f t="shared" si="16"/>
        <v/>
      </c>
    </row>
    <row r="10" spans="1:57" x14ac:dyDescent="0.35">
      <c r="A10" s="11">
        <v>580566116</v>
      </c>
      <c r="B10" t="s">
        <v>66</v>
      </c>
      <c r="C10" s="2">
        <v>251001216</v>
      </c>
      <c r="D10" s="2">
        <v>2358576</v>
      </c>
      <c r="E10" s="2">
        <v>36189929</v>
      </c>
      <c r="F10" s="2">
        <v>2354044</v>
      </c>
      <c r="G10" s="2">
        <v>14864272</v>
      </c>
      <c r="I10" s="2">
        <v>272331405</v>
      </c>
      <c r="J10" s="2">
        <v>240857513</v>
      </c>
      <c r="K10" s="2">
        <v>1441400</v>
      </c>
      <c r="L10" s="2">
        <v>29017058</v>
      </c>
      <c r="M10" s="2">
        <v>2346424</v>
      </c>
      <c r="N10" s="2">
        <v>17968331</v>
      </c>
      <c r="P10" s="2">
        <v>251001216</v>
      </c>
      <c r="Q10" s="2">
        <v>259283516</v>
      </c>
      <c r="R10" s="2">
        <v>2647946</v>
      </c>
      <c r="S10" s="2">
        <v>-3247659</v>
      </c>
      <c r="T10" s="2">
        <v>17826290</v>
      </c>
      <c r="W10" s="2">
        <v>240857513</v>
      </c>
      <c r="X10" s="2">
        <v>234972872</v>
      </c>
      <c r="Y10" s="2">
        <v>5069868</v>
      </c>
      <c r="Z10" s="2">
        <v>37511483</v>
      </c>
      <c r="AA10" s="2">
        <v>18270707</v>
      </c>
      <c r="AD10" s="2">
        <v>259283516</v>
      </c>
      <c r="AE10" s="2">
        <v>230611586</v>
      </c>
      <c r="AF10" s="2">
        <v>2008260</v>
      </c>
      <c r="AG10" s="2">
        <v>22234207</v>
      </c>
      <c r="AH10" s="2">
        <v>18544300</v>
      </c>
      <c r="AI10" s="2">
        <v>1336881</v>
      </c>
      <c r="AK10" s="2">
        <v>234972872</v>
      </c>
      <c r="AL10" s="3">
        <v>7.9899999999999999E-2</v>
      </c>
      <c r="AM10" s="3">
        <v>0.25740000000000002</v>
      </c>
      <c r="AN10" s="3">
        <v>0.66269999999999996</v>
      </c>
      <c r="AO10" s="12">
        <f t="shared" si="0"/>
        <v>0.18090946653478199</v>
      </c>
      <c r="AP10" s="4">
        <f t="shared" si="1"/>
        <v>3.3816170219610031E-2</v>
      </c>
      <c r="AQ10" s="4">
        <f t="shared" si="2"/>
        <v>0.14418228555514248</v>
      </c>
      <c r="AR10" s="4">
        <f t="shared" si="3"/>
        <v>0.12047395839381601</v>
      </c>
      <c r="AS10" s="4">
        <f t="shared" si="4"/>
        <v>-1.2525512805835293E-2</v>
      </c>
      <c r="AT10" s="4">
        <f t="shared" si="5"/>
        <v>0.15964176068801678</v>
      </c>
      <c r="AU10" s="4">
        <f t="shared" si="6"/>
        <v>9.6414093435877937E-2</v>
      </c>
      <c r="AV10" s="12">
        <f t="shared" si="7"/>
        <v>0.10163731705340358</v>
      </c>
      <c r="AW10" s="4">
        <f t="shared" si="8"/>
        <v>6.0975146854420154E-2</v>
      </c>
      <c r="AX10" s="12">
        <f t="shared" si="9"/>
        <v>6.5802571095601545E-2</v>
      </c>
      <c r="AY10" s="12">
        <f t="shared" si="10"/>
        <v>8.2604023481709934E-2</v>
      </c>
      <c r="AZ10" s="12">
        <f t="shared" si="11"/>
        <v>7.1285053480385427E-2</v>
      </c>
      <c r="BA10" s="12">
        <f t="shared" si="12"/>
        <v>7.3932102623628607E-2</v>
      </c>
      <c r="BB10" s="12">
        <f t="shared" si="13"/>
        <v>8.5403112833289635E-2</v>
      </c>
      <c r="BC10" s="12">
        <f t="shared" si="14"/>
        <v>7.5805372702923021E-2</v>
      </c>
      <c r="BD10" s="4">
        <f t="shared" si="15"/>
        <v>7.2434347471486945E-3</v>
      </c>
      <c r="BE10" s="12" t="str">
        <f t="shared" si="16"/>
        <v/>
      </c>
    </row>
    <row r="11" spans="1:57" x14ac:dyDescent="0.35">
      <c r="A11" s="11">
        <v>540505906</v>
      </c>
      <c r="B11" t="s">
        <v>87</v>
      </c>
      <c r="C11" s="2">
        <v>135681072</v>
      </c>
      <c r="D11" s="2">
        <v>3132469</v>
      </c>
      <c r="E11" s="2">
        <v>19873887</v>
      </c>
      <c r="G11" s="2">
        <v>5993116</v>
      </c>
      <c r="I11" s="2">
        <v>152694312</v>
      </c>
      <c r="J11" s="2">
        <v>125721745</v>
      </c>
      <c r="K11" s="2">
        <v>2149090</v>
      </c>
      <c r="L11" s="2">
        <v>13656753</v>
      </c>
      <c r="N11" s="2">
        <v>5846516</v>
      </c>
      <c r="P11" s="2">
        <v>135681072</v>
      </c>
      <c r="Q11" s="2">
        <v>129378730</v>
      </c>
      <c r="R11" s="2">
        <v>1042881</v>
      </c>
      <c r="S11" s="2">
        <v>2371855</v>
      </c>
      <c r="U11" s="2">
        <v>7071721</v>
      </c>
      <c r="W11" s="2">
        <v>125721745</v>
      </c>
      <c r="X11" s="2">
        <v>112596194</v>
      </c>
      <c r="Y11" s="2">
        <v>2651842</v>
      </c>
      <c r="Z11" s="2">
        <v>20162259</v>
      </c>
      <c r="AB11" s="2">
        <v>5991565</v>
      </c>
      <c r="AC11" s="2">
        <v>40000</v>
      </c>
      <c r="AD11" s="2">
        <v>129378730</v>
      </c>
      <c r="AE11" s="2">
        <v>111497204</v>
      </c>
      <c r="AF11" s="2">
        <v>774327</v>
      </c>
      <c r="AG11" s="2">
        <v>6390867</v>
      </c>
      <c r="AI11" s="2">
        <v>6026977</v>
      </c>
      <c r="AJ11" s="2">
        <v>39227</v>
      </c>
      <c r="AK11" s="2">
        <v>112596194</v>
      </c>
      <c r="AL11" s="3">
        <v>0.01</v>
      </c>
      <c r="AM11" s="3">
        <v>0.5</v>
      </c>
      <c r="AN11" s="3">
        <v>0.49</v>
      </c>
      <c r="AO11" s="12">
        <f t="shared" si="0"/>
        <v>0.36949005465643786</v>
      </c>
      <c r="AP11" s="4">
        <f t="shared" si="1"/>
        <v>6.4907232287240602E-2</v>
      </c>
      <c r="AQ11" s="4">
        <f t="shared" si="2"/>
        <v>0.14647501458420081</v>
      </c>
      <c r="AR11" s="4">
        <f t="shared" si="3"/>
        <v>0.10862681710311928</v>
      </c>
      <c r="AS11" s="4">
        <f t="shared" si="4"/>
        <v>1.8332650196829108E-2</v>
      </c>
      <c r="AT11" s="4">
        <f t="shared" si="5"/>
        <v>0.17906696739678429</v>
      </c>
      <c r="AU11" s="4">
        <f t="shared" si="6"/>
        <v>5.7318630160447789E-2</v>
      </c>
      <c r="AV11" s="12">
        <f t="shared" si="7"/>
        <v>0.10196401588827626</v>
      </c>
      <c r="AW11" s="4">
        <f t="shared" si="8"/>
        <v>5.8237278182386908E-2</v>
      </c>
      <c r="AX11" s="12">
        <f t="shared" si="9"/>
        <v>4.1564685007927031E-2</v>
      </c>
      <c r="AY11" s="12">
        <f t="shared" si="10"/>
        <v>4.4731851531653537E-2</v>
      </c>
      <c r="AZ11" s="12">
        <f t="shared" si="11"/>
        <v>5.5442632946881031E-2</v>
      </c>
      <c r="BA11" s="12">
        <f t="shared" si="12"/>
        <v>4.9522197597632059E-2</v>
      </c>
      <c r="BB11" s="12">
        <f t="shared" si="13"/>
        <v>5.3789866669789174E-2</v>
      </c>
      <c r="BC11" s="12">
        <f t="shared" si="14"/>
        <v>4.9010246750776566E-2</v>
      </c>
      <c r="BD11" s="4">
        <f t="shared" si="15"/>
        <v>5.2578228903844377E-3</v>
      </c>
      <c r="BE11" s="12" t="str">
        <f t="shared" si="16"/>
        <v/>
      </c>
    </row>
    <row r="12" spans="1:57" x14ac:dyDescent="0.35">
      <c r="A12" s="11">
        <v>580566243</v>
      </c>
      <c r="B12" t="s">
        <v>102</v>
      </c>
      <c r="C12" s="2">
        <v>328779797</v>
      </c>
      <c r="D12" s="2">
        <v>2010658</v>
      </c>
      <c r="E12" s="2">
        <v>56724046</v>
      </c>
      <c r="F12" s="2">
        <v>0</v>
      </c>
      <c r="G12" s="2">
        <v>18866028</v>
      </c>
      <c r="I12" s="2">
        <v>368648473</v>
      </c>
      <c r="J12" s="2">
        <v>310081185</v>
      </c>
      <c r="K12" s="2">
        <v>3526371</v>
      </c>
      <c r="L12" s="2">
        <v>34925196</v>
      </c>
      <c r="M12" s="2">
        <v>0</v>
      </c>
      <c r="N12" s="2">
        <v>19752955</v>
      </c>
      <c r="P12" s="2">
        <v>328779797</v>
      </c>
      <c r="Q12" s="2">
        <v>332285750</v>
      </c>
      <c r="R12" s="2">
        <v>1607182</v>
      </c>
      <c r="S12" s="2">
        <v>-2990194</v>
      </c>
      <c r="T12" s="2">
        <v>0</v>
      </c>
      <c r="U12" s="2">
        <v>20821553</v>
      </c>
      <c r="W12" s="2">
        <v>310081185</v>
      </c>
      <c r="X12" s="2">
        <v>304160522</v>
      </c>
      <c r="Y12" s="2">
        <v>1281477</v>
      </c>
      <c r="Z12" s="2">
        <v>47000450</v>
      </c>
      <c r="AA12" s="2">
        <v>0</v>
      </c>
      <c r="AB12" s="2">
        <v>20156699</v>
      </c>
      <c r="AD12" s="2">
        <v>332285750</v>
      </c>
      <c r="AE12" s="2">
        <v>295407693</v>
      </c>
      <c r="AF12" s="2">
        <v>1107649</v>
      </c>
      <c r="AG12" s="2">
        <v>25193306</v>
      </c>
      <c r="AH12" s="2">
        <v>0</v>
      </c>
      <c r="AI12" s="2">
        <v>17548126</v>
      </c>
      <c r="AK12" s="2">
        <v>304160522</v>
      </c>
      <c r="AL12" s="3">
        <v>0.16569999999999999</v>
      </c>
      <c r="AM12" s="3">
        <v>0.32769999999999999</v>
      </c>
      <c r="AN12" s="3">
        <v>0.50660000000000005</v>
      </c>
      <c r="AO12" s="12">
        <f t="shared" si="0"/>
        <v>0.24793118708658682</v>
      </c>
      <c r="AP12" s="4">
        <f t="shared" si="1"/>
        <v>4.5293206009435538E-2</v>
      </c>
      <c r="AQ12" s="4">
        <f t="shared" si="2"/>
        <v>0.17252898906072384</v>
      </c>
      <c r="AR12" s="4">
        <f t="shared" si="3"/>
        <v>0.1126324256017017</v>
      </c>
      <c r="AS12" s="4">
        <f t="shared" si="4"/>
        <v>-8.998863177250304E-3</v>
      </c>
      <c r="AT12" s="4">
        <f t="shared" si="5"/>
        <v>0.15452514905928522</v>
      </c>
      <c r="AU12" s="4">
        <f t="shared" si="6"/>
        <v>8.5283175072898315E-2</v>
      </c>
      <c r="AV12" s="12">
        <f t="shared" si="7"/>
        <v>0.10319417512347176</v>
      </c>
      <c r="AW12" s="4">
        <f t="shared" si="8"/>
        <v>6.39364491459469E-2</v>
      </c>
      <c r="AX12" s="12">
        <f t="shared" si="9"/>
        <v>5.410170138357024E-2</v>
      </c>
      <c r="AY12" s="12">
        <f t="shared" si="10"/>
        <v>6.1838038498334837E-2</v>
      </c>
      <c r="AZ12" s="12">
        <f t="shared" si="11"/>
        <v>6.4827598886296967E-2</v>
      </c>
      <c r="BA12" s="12">
        <f t="shared" si="12"/>
        <v>6.3341400167711254E-2</v>
      </c>
      <c r="BB12" s="12">
        <f t="shared" si="13"/>
        <v>5.8535878190273977E-2</v>
      </c>
      <c r="BC12" s="12">
        <f t="shared" si="14"/>
        <v>6.0528923425237455E-2</v>
      </c>
      <c r="BD12" s="4">
        <f t="shared" si="15"/>
        <v>3.8310267788827972E-3</v>
      </c>
      <c r="BE12" s="12" t="str">
        <f t="shared" si="16"/>
        <v/>
      </c>
    </row>
    <row r="13" spans="1:57" x14ac:dyDescent="0.35">
      <c r="A13" s="11">
        <v>381359081</v>
      </c>
      <c r="B13" t="s">
        <v>67</v>
      </c>
      <c r="C13" s="2">
        <v>175131823</v>
      </c>
      <c r="D13" s="2">
        <v>1658010</v>
      </c>
      <c r="E13" s="2">
        <v>29406236</v>
      </c>
      <c r="F13" s="2">
        <v>5995412</v>
      </c>
      <c r="G13" s="2">
        <v>6569929</v>
      </c>
      <c r="H13" s="2">
        <v>400791</v>
      </c>
      <c r="I13" s="2">
        <v>193229937</v>
      </c>
      <c r="J13" s="2">
        <v>166697848</v>
      </c>
      <c r="K13" s="2">
        <v>940844</v>
      </c>
      <c r="L13" s="2">
        <v>19816237</v>
      </c>
      <c r="M13" s="2">
        <v>3816358</v>
      </c>
      <c r="N13" s="2">
        <v>7967748</v>
      </c>
      <c r="O13" s="2">
        <v>539000</v>
      </c>
      <c r="P13" s="2">
        <v>175131823</v>
      </c>
      <c r="Q13" s="2">
        <v>173225293</v>
      </c>
      <c r="R13" s="2">
        <v>10169421</v>
      </c>
      <c r="S13" s="2">
        <v>-8168957</v>
      </c>
      <c r="T13" s="2">
        <v>3802378</v>
      </c>
      <c r="U13" s="2">
        <v>4294531</v>
      </c>
      <c r="V13" s="2">
        <v>431000</v>
      </c>
      <c r="W13" s="2">
        <v>166697848</v>
      </c>
      <c r="X13" s="2">
        <v>143511577</v>
      </c>
      <c r="Y13" s="2">
        <v>6310362</v>
      </c>
      <c r="Z13" s="2">
        <v>30918290</v>
      </c>
      <c r="AA13" s="2">
        <v>3360143</v>
      </c>
      <c r="AB13" s="2">
        <v>3713793</v>
      </c>
      <c r="AC13" s="2">
        <v>441000</v>
      </c>
      <c r="AD13" s="2">
        <v>173225293</v>
      </c>
      <c r="AE13" s="2">
        <v>132545362</v>
      </c>
      <c r="AF13" s="2">
        <v>6051070</v>
      </c>
      <c r="AG13" s="2">
        <v>11865766</v>
      </c>
      <c r="AH13" s="2">
        <v>2654203</v>
      </c>
      <c r="AI13" s="2">
        <v>3852418</v>
      </c>
      <c r="AJ13" s="2">
        <v>444000</v>
      </c>
      <c r="AK13" s="2">
        <v>143511577</v>
      </c>
      <c r="AL13" s="3">
        <v>0.18809999999999999</v>
      </c>
      <c r="AM13" s="3">
        <v>0.3866</v>
      </c>
      <c r="AN13" s="3">
        <v>0.42530000000000001</v>
      </c>
      <c r="AO13" s="12">
        <f t="shared" si="0"/>
        <v>0.45784004875251688</v>
      </c>
      <c r="AP13" s="4">
        <f t="shared" si="1"/>
        <v>7.8305884753731236E-2</v>
      </c>
      <c r="AQ13" s="4">
        <f t="shared" si="2"/>
        <v>0.16790915263869549</v>
      </c>
      <c r="AR13" s="4">
        <f t="shared" si="3"/>
        <v>0.11887518187997244</v>
      </c>
      <c r="AS13" s="4">
        <f t="shared" si="4"/>
        <v>-4.7157992106845507E-2</v>
      </c>
      <c r="AT13" s="4">
        <f t="shared" si="5"/>
        <v>0.21544108598290992</v>
      </c>
      <c r="AU13" s="4">
        <f t="shared" si="6"/>
        <v>8.9522302560839512E-2</v>
      </c>
      <c r="AV13" s="12">
        <f t="shared" si="7"/>
        <v>0.10891794619111436</v>
      </c>
      <c r="AW13" s="4">
        <f t="shared" si="8"/>
        <v>8.9064221547407257E-2</v>
      </c>
      <c r="AX13" s="12">
        <f t="shared" si="9"/>
        <v>6.8222830730312503E-2</v>
      </c>
      <c r="AY13" s="12">
        <f t="shared" si="10"/>
        <v>6.8947238930584229E-2</v>
      </c>
      <c r="AZ13" s="12">
        <f t="shared" si="11"/>
        <v>4.7639645692730284E-2</v>
      </c>
      <c r="BA13" s="12">
        <f t="shared" si="12"/>
        <v>4.4667587957158257E-2</v>
      </c>
      <c r="BB13" s="12">
        <f t="shared" si="13"/>
        <v>4.7139702581430132E-2</v>
      </c>
      <c r="BC13" s="12">
        <f t="shared" si="14"/>
        <v>5.5323401178443074E-2</v>
      </c>
      <c r="BD13" s="4">
        <f t="shared" si="15"/>
        <v>1.0877165203840499E-2</v>
      </c>
      <c r="BE13" s="12">
        <f t="shared" si="16"/>
        <v>2.2885104096700918E-3</v>
      </c>
    </row>
    <row r="14" spans="1:57" x14ac:dyDescent="0.35">
      <c r="A14" s="11">
        <v>42103558</v>
      </c>
      <c r="B14" t="s">
        <v>77</v>
      </c>
      <c r="C14" s="2">
        <v>634912204</v>
      </c>
      <c r="D14" s="2">
        <v>18820480</v>
      </c>
      <c r="E14" s="2">
        <v>99769028</v>
      </c>
      <c r="F14" s="2">
        <v>6107435</v>
      </c>
      <c r="G14" s="2">
        <v>17903295</v>
      </c>
      <c r="H14" s="2">
        <v>3438823</v>
      </c>
      <c r="I14" s="2">
        <v>726052159</v>
      </c>
      <c r="J14" s="2">
        <v>589769388</v>
      </c>
      <c r="K14" s="2">
        <v>13139372</v>
      </c>
      <c r="L14" s="2">
        <v>57900198</v>
      </c>
      <c r="M14" s="2">
        <v>5726411</v>
      </c>
      <c r="N14" s="2">
        <v>16737983</v>
      </c>
      <c r="O14" s="2">
        <v>3432360</v>
      </c>
      <c r="P14" s="2">
        <v>634912204</v>
      </c>
      <c r="Q14" s="2">
        <v>607712688</v>
      </c>
      <c r="R14" s="2">
        <v>6853564</v>
      </c>
      <c r="S14" s="2">
        <v>-831072</v>
      </c>
      <c r="T14" s="2">
        <v>5509500</v>
      </c>
      <c r="U14" s="2">
        <v>15738086</v>
      </c>
      <c r="V14" s="2">
        <v>2718206</v>
      </c>
      <c r="W14" s="2">
        <v>589769388</v>
      </c>
      <c r="X14" s="2">
        <v>522493344</v>
      </c>
      <c r="Y14" s="2">
        <v>8654234</v>
      </c>
      <c r="Z14" s="2">
        <v>100650889</v>
      </c>
      <c r="AA14" s="2">
        <v>5436053</v>
      </c>
      <c r="AB14" s="2">
        <v>16230869</v>
      </c>
      <c r="AC14" s="2">
        <v>2418857</v>
      </c>
      <c r="AD14" s="2">
        <v>607712688</v>
      </c>
      <c r="AE14" s="2">
        <v>492679761</v>
      </c>
      <c r="AF14" s="2">
        <v>4789778</v>
      </c>
      <c r="AG14" s="2">
        <v>48461840</v>
      </c>
      <c r="AH14" s="2">
        <v>4669581</v>
      </c>
      <c r="AI14" s="2">
        <v>16081612</v>
      </c>
      <c r="AJ14" s="2">
        <v>2686842</v>
      </c>
      <c r="AK14" s="2">
        <v>522493344</v>
      </c>
      <c r="AL14" s="3">
        <v>0.49</v>
      </c>
      <c r="AM14" s="3">
        <v>0.25</v>
      </c>
      <c r="AN14" s="3">
        <v>0.26</v>
      </c>
      <c r="AO14" s="12">
        <f t="shared" si="0"/>
        <v>0.47367969312626179</v>
      </c>
      <c r="AP14" s="4">
        <f t="shared" si="1"/>
        <v>8.0638957085673368E-2</v>
      </c>
      <c r="AQ14" s="4">
        <f t="shared" si="2"/>
        <v>0.15713830569241979</v>
      </c>
      <c r="AR14" s="4">
        <f t="shared" si="3"/>
        <v>9.8174301986660592E-2</v>
      </c>
      <c r="AS14" s="4">
        <f t="shared" si="4"/>
        <v>-1.3675409719271815E-3</v>
      </c>
      <c r="AT14" s="4">
        <f t="shared" si="5"/>
        <v>0.19263573432238784</v>
      </c>
      <c r="AU14" s="4">
        <f t="shared" si="6"/>
        <v>9.836377264947159E-2</v>
      </c>
      <c r="AV14" s="12">
        <f t="shared" si="7"/>
        <v>0.10898891473580252</v>
      </c>
      <c r="AW14" s="4">
        <f t="shared" si="8"/>
        <v>6.5914415852808189E-2</v>
      </c>
      <c r="AX14" s="12">
        <f t="shared" si="9"/>
        <v>3.5284876889902811E-2</v>
      </c>
      <c r="AY14" s="12">
        <f t="shared" si="10"/>
        <v>3.6686097262740601E-2</v>
      </c>
      <c r="AZ14" s="12">
        <f t="shared" si="11"/>
        <v>3.5487104860849709E-2</v>
      </c>
      <c r="BA14" s="12">
        <f t="shared" si="12"/>
        <v>3.8341543730143535E-2</v>
      </c>
      <c r="BB14" s="12">
        <f t="shared" si="13"/>
        <v>4.088207793881616E-2</v>
      </c>
      <c r="BC14" s="12">
        <f t="shared" si="14"/>
        <v>3.7336340136490564E-2</v>
      </c>
      <c r="BD14" s="4">
        <f t="shared" si="15"/>
        <v>2.080080728201243E-3</v>
      </c>
      <c r="BE14" s="12">
        <f t="shared" si="16"/>
        <v>5.4162181453358861E-3</v>
      </c>
    </row>
    <row r="15" spans="1:57" x14ac:dyDescent="0.35">
      <c r="A15" s="11">
        <v>231352635</v>
      </c>
      <c r="B15" t="s">
        <v>83</v>
      </c>
      <c r="C15" s="2">
        <v>270558942</v>
      </c>
      <c r="D15" s="2">
        <v>5259230</v>
      </c>
      <c r="E15" s="2">
        <v>39241872</v>
      </c>
      <c r="F15" s="2">
        <v>4508807</v>
      </c>
      <c r="G15" s="2">
        <v>9228944</v>
      </c>
      <c r="H15" s="2">
        <v>666240</v>
      </c>
      <c r="I15" s="2">
        <v>300656053</v>
      </c>
      <c r="J15" s="2">
        <v>253635767</v>
      </c>
      <c r="K15" s="2">
        <v>3705238</v>
      </c>
      <c r="L15" s="2">
        <v>27626220</v>
      </c>
      <c r="M15" s="2">
        <v>4395457</v>
      </c>
      <c r="N15" s="2">
        <v>9319987</v>
      </c>
      <c r="O15" s="2">
        <v>692839</v>
      </c>
      <c r="P15" s="2">
        <v>270558942</v>
      </c>
      <c r="Q15" s="2">
        <v>270079122</v>
      </c>
      <c r="R15" s="2">
        <v>3438169</v>
      </c>
      <c r="S15" s="2">
        <v>-5320904</v>
      </c>
      <c r="T15" s="2">
        <v>13008640</v>
      </c>
      <c r="U15" s="2">
        <v>721680</v>
      </c>
      <c r="V15" s="2">
        <v>830300</v>
      </c>
      <c r="W15" s="2">
        <v>253635767</v>
      </c>
      <c r="X15" s="2">
        <v>235435090</v>
      </c>
      <c r="Y15" s="2">
        <v>2599447</v>
      </c>
      <c r="Z15" s="2">
        <v>47250523</v>
      </c>
      <c r="AA15" s="2">
        <v>4008962</v>
      </c>
      <c r="AB15" s="2">
        <v>9943305</v>
      </c>
      <c r="AC15" s="2">
        <v>1253671</v>
      </c>
      <c r="AD15" s="2">
        <v>270079122</v>
      </c>
      <c r="AE15" s="2">
        <v>218624340</v>
      </c>
      <c r="AF15" s="2">
        <v>9166653</v>
      </c>
      <c r="AG15" s="2">
        <v>24698126</v>
      </c>
      <c r="AH15" s="2">
        <v>4237472</v>
      </c>
      <c r="AI15" s="2">
        <v>11710606</v>
      </c>
      <c r="AJ15" s="2">
        <v>1105951</v>
      </c>
      <c r="AK15" s="2">
        <v>235435090</v>
      </c>
      <c r="AL15" s="3">
        <v>0.39889999999999998</v>
      </c>
      <c r="AM15" s="3">
        <v>0.26619999999999999</v>
      </c>
      <c r="AN15" s="3">
        <v>0.33489999999999998</v>
      </c>
      <c r="AO15" s="12">
        <f t="shared" si="0"/>
        <v>0.37521765874742036</v>
      </c>
      <c r="AP15" s="4">
        <f t="shared" si="1"/>
        <v>6.5796495966354396E-2</v>
      </c>
      <c r="AQ15" s="4">
        <f t="shared" si="2"/>
        <v>0.14504001128153435</v>
      </c>
      <c r="AR15" s="4">
        <f t="shared" si="3"/>
        <v>0.10892083686288614</v>
      </c>
      <c r="AS15" s="4">
        <f t="shared" si="4"/>
        <v>-1.9701278501638494E-2</v>
      </c>
      <c r="AT15" s="4">
        <f t="shared" si="5"/>
        <v>0.20069448016436292</v>
      </c>
      <c r="AU15" s="4">
        <f t="shared" si="6"/>
        <v>0.11297061434239207</v>
      </c>
      <c r="AV15" s="12">
        <f t="shared" si="7"/>
        <v>0.1095849328299074</v>
      </c>
      <c r="AW15" s="4">
        <f t="shared" si="8"/>
        <v>7.2504952253929458E-2</v>
      </c>
      <c r="AX15" s="12">
        <f t="shared" si="9"/>
        <v>4.810010633561887E-2</v>
      </c>
      <c r="AY15" s="12">
        <f t="shared" si="10"/>
        <v>5.2329578168252747E-2</v>
      </c>
      <c r="AZ15" s="12">
        <f t="shared" si="11"/>
        <v>5.2434331306551799E-2</v>
      </c>
      <c r="BA15" s="12">
        <f t="shared" si="12"/>
        <v>5.5200295733723113E-2</v>
      </c>
      <c r="BB15" s="12">
        <f t="shared" si="13"/>
        <v>7.0246654716542276E-2</v>
      </c>
      <c r="BC15" s="12">
        <f t="shared" si="14"/>
        <v>5.5662193252137761E-2</v>
      </c>
      <c r="BD15" s="4">
        <f t="shared" si="15"/>
        <v>7.63715182635914E-3</v>
      </c>
      <c r="BE15" s="12">
        <f t="shared" si="16"/>
        <v>2.4624578846852529E-3</v>
      </c>
    </row>
    <row r="16" spans="1:57" x14ac:dyDescent="0.35">
      <c r="A16" s="11">
        <v>390808497</v>
      </c>
      <c r="B16" t="s">
        <v>72</v>
      </c>
      <c r="C16" s="2">
        <v>129711883</v>
      </c>
      <c r="D16" s="2">
        <v>6825933</v>
      </c>
      <c r="E16" s="2">
        <v>13941212</v>
      </c>
      <c r="F16" s="2">
        <v>1338607</v>
      </c>
      <c r="G16" s="2">
        <v>6862797</v>
      </c>
      <c r="I16" s="2">
        <v>142277624</v>
      </c>
      <c r="J16" s="2">
        <v>113282605</v>
      </c>
      <c r="K16" s="2">
        <v>2651213</v>
      </c>
      <c r="L16" s="2">
        <v>19722487</v>
      </c>
      <c r="M16" s="2">
        <v>1307842</v>
      </c>
      <c r="N16" s="2">
        <v>4636580</v>
      </c>
      <c r="P16" s="2">
        <v>129711883</v>
      </c>
      <c r="Q16" s="2">
        <v>118664445</v>
      </c>
      <c r="R16" s="2">
        <v>2774411</v>
      </c>
      <c r="S16" s="2">
        <v>-2634589</v>
      </c>
      <c r="T16" s="2">
        <v>1206005</v>
      </c>
      <c r="U16" s="2">
        <v>4315657</v>
      </c>
      <c r="W16" s="2">
        <v>113282605</v>
      </c>
      <c r="X16" s="2">
        <v>102942506</v>
      </c>
      <c r="Y16" s="2">
        <v>4474866</v>
      </c>
      <c r="Z16" s="2">
        <v>15831503</v>
      </c>
      <c r="AA16" s="2">
        <v>1238397</v>
      </c>
      <c r="AB16" s="2">
        <v>3346033</v>
      </c>
      <c r="AD16" s="2">
        <v>118664445</v>
      </c>
      <c r="AE16" s="2">
        <v>89083136</v>
      </c>
      <c r="AF16" s="2">
        <v>6038079</v>
      </c>
      <c r="AG16" s="2">
        <v>12660647</v>
      </c>
      <c r="AH16" s="2">
        <v>1345392</v>
      </c>
      <c r="AI16" s="2">
        <v>3493964</v>
      </c>
      <c r="AK16" s="2">
        <v>102942506</v>
      </c>
      <c r="AL16" s="3">
        <v>0.34</v>
      </c>
      <c r="AM16" s="3">
        <v>0.53</v>
      </c>
      <c r="AN16" s="3">
        <v>0.13</v>
      </c>
      <c r="AO16" s="12">
        <f t="shared" si="0"/>
        <v>0.59713308700762402</v>
      </c>
      <c r="AP16" s="4">
        <f t="shared" si="1"/>
        <v>9.8166576150632956E-2</v>
      </c>
      <c r="AQ16" s="4">
        <f t="shared" si="2"/>
        <v>0.10747829479894298</v>
      </c>
      <c r="AR16" s="4">
        <f t="shared" si="3"/>
        <v>0.17409987173229288</v>
      </c>
      <c r="AS16" s="4">
        <f t="shared" si="4"/>
        <v>-2.2202008360634056E-2</v>
      </c>
      <c r="AT16" s="4">
        <f t="shared" si="5"/>
        <v>0.15378975716794771</v>
      </c>
      <c r="AU16" s="4">
        <f t="shared" si="6"/>
        <v>0.14212170303479213</v>
      </c>
      <c r="AV16" s="12">
        <f t="shared" si="7"/>
        <v>0.11105752367466833</v>
      </c>
      <c r="AW16" s="4">
        <f t="shared" si="8"/>
        <v>7.0051807149956347E-2</v>
      </c>
      <c r="AX16" s="12">
        <f t="shared" si="9"/>
        <v>6.0306767643062052E-2</v>
      </c>
      <c r="AY16" s="12">
        <f t="shared" si="10"/>
        <v>4.8926393754248447E-2</v>
      </c>
      <c r="AZ16" s="12">
        <f t="shared" si="11"/>
        <v>4.7611400964142465E-2</v>
      </c>
      <c r="BA16" s="12">
        <f t="shared" si="12"/>
        <v>4.1374424216503933E-2</v>
      </c>
      <c r="BB16" s="12">
        <f t="shared" si="13"/>
        <v>5.0403226877377139E-2</v>
      </c>
      <c r="BC16" s="12">
        <f t="shared" si="14"/>
        <v>4.9724442691066809E-2</v>
      </c>
      <c r="BD16" s="4">
        <f t="shared" si="15"/>
        <v>6.1199834204355126E-3</v>
      </c>
      <c r="BE16" s="12" t="str">
        <f t="shared" si="16"/>
        <v/>
      </c>
    </row>
    <row r="17" spans="1:57" x14ac:dyDescent="0.35">
      <c r="A17" s="11">
        <v>951664123</v>
      </c>
      <c r="B17" t="s">
        <v>100</v>
      </c>
      <c r="C17" s="2">
        <v>287855306</v>
      </c>
      <c r="D17" s="2">
        <v>6331133</v>
      </c>
      <c r="E17" s="2">
        <v>39739102</v>
      </c>
      <c r="F17" s="2">
        <v>3409059</v>
      </c>
      <c r="G17" s="2">
        <v>11279856</v>
      </c>
      <c r="H17" s="2">
        <v>829890</v>
      </c>
      <c r="I17" s="2">
        <v>318406736</v>
      </c>
      <c r="J17" s="2">
        <v>258710735</v>
      </c>
      <c r="K17" s="2">
        <v>13646971</v>
      </c>
      <c r="L17" s="2">
        <v>30724823</v>
      </c>
      <c r="M17" s="2">
        <v>3426397</v>
      </c>
      <c r="N17" s="2">
        <v>11033181</v>
      </c>
      <c r="O17" s="2">
        <v>767645</v>
      </c>
      <c r="P17" s="2">
        <v>287855306</v>
      </c>
      <c r="Q17" s="2">
        <v>269531560</v>
      </c>
      <c r="R17" s="2">
        <v>1530313</v>
      </c>
      <c r="S17" s="2">
        <v>2521406</v>
      </c>
      <c r="T17" s="2">
        <v>3448159</v>
      </c>
      <c r="U17" s="2">
        <v>10663297</v>
      </c>
      <c r="V17" s="2">
        <v>761088</v>
      </c>
      <c r="W17" s="2">
        <v>258710735</v>
      </c>
      <c r="X17" s="2">
        <v>237299803</v>
      </c>
      <c r="Y17" s="2">
        <v>4300781</v>
      </c>
      <c r="Z17" s="2">
        <v>41590496</v>
      </c>
      <c r="AA17" s="2">
        <v>3091897</v>
      </c>
      <c r="AB17" s="2">
        <v>9852141</v>
      </c>
      <c r="AC17" s="2">
        <v>715482</v>
      </c>
      <c r="AD17" s="2">
        <v>269531560</v>
      </c>
      <c r="AE17" s="2">
        <v>215133918</v>
      </c>
      <c r="AF17" s="2">
        <v>10302083</v>
      </c>
      <c r="AG17" s="2">
        <v>25136753</v>
      </c>
      <c r="AH17" s="2">
        <v>2846661</v>
      </c>
      <c r="AI17" s="2">
        <v>9754362</v>
      </c>
      <c r="AJ17" s="2">
        <v>671928</v>
      </c>
      <c r="AK17" s="2">
        <v>237299803</v>
      </c>
      <c r="AL17" s="3">
        <v>0.10489999999999999</v>
      </c>
      <c r="AM17" s="3">
        <v>0.379</v>
      </c>
      <c r="AN17" s="3">
        <v>0.5161</v>
      </c>
      <c r="AO17" s="12">
        <f t="shared" si="0"/>
        <v>0.48003968393305607</v>
      </c>
      <c r="AP17" s="4">
        <f t="shared" si="1"/>
        <v>8.1570098359562637E-2</v>
      </c>
      <c r="AQ17" s="4">
        <f t="shared" si="2"/>
        <v>0.13805235189932541</v>
      </c>
      <c r="AR17" s="4">
        <f t="shared" si="3"/>
        <v>0.11876129917840479</v>
      </c>
      <c r="AS17" s="4">
        <f t="shared" si="4"/>
        <v>9.3547709218170967E-3</v>
      </c>
      <c r="AT17" s="4">
        <f t="shared" si="5"/>
        <v>0.17526561537010632</v>
      </c>
      <c r="AU17" s="4">
        <f t="shared" si="6"/>
        <v>0.11684235212041273</v>
      </c>
      <c r="AV17" s="12">
        <f t="shared" si="7"/>
        <v>0.11165527789801326</v>
      </c>
      <c r="AW17" s="4">
        <f t="shared" si="8"/>
        <v>5.5291727327254181E-2</v>
      </c>
      <c r="AX17" s="12">
        <f t="shared" si="9"/>
        <v>4.8457313776540209E-2</v>
      </c>
      <c r="AY17" s="12">
        <f t="shared" si="10"/>
        <v>5.2910634453412743E-2</v>
      </c>
      <c r="AZ17" s="12">
        <f t="shared" si="11"/>
        <v>5.3427967179341444E-2</v>
      </c>
      <c r="BA17" s="12">
        <f t="shared" si="12"/>
        <v>5.1078283409229354E-2</v>
      </c>
      <c r="BB17" s="12">
        <f t="shared" si="13"/>
        <v>5.5703288305515138E-2</v>
      </c>
      <c r="BC17" s="12">
        <f t="shared" si="14"/>
        <v>5.2315497424807775E-2</v>
      </c>
      <c r="BD17" s="4">
        <f t="shared" si="15"/>
        <v>2.4283815051624746E-3</v>
      </c>
      <c r="BE17" s="12">
        <f t="shared" si="16"/>
        <v>2.8830109527319256E-3</v>
      </c>
    </row>
    <row r="18" spans="1:57" x14ac:dyDescent="0.35">
      <c r="A18" s="11">
        <v>350869045</v>
      </c>
      <c r="B18" t="s">
        <v>81</v>
      </c>
      <c r="C18" s="2">
        <v>549015343</v>
      </c>
      <c r="D18" s="2">
        <v>20703876</v>
      </c>
      <c r="E18" s="2">
        <v>87003371</v>
      </c>
      <c r="F18" s="2">
        <v>15299288</v>
      </c>
      <c r="G18" s="2">
        <v>10731334</v>
      </c>
      <c r="H18" s="2">
        <v>2945721</v>
      </c>
      <c r="I18" s="2">
        <v>627746247</v>
      </c>
      <c r="J18" s="2">
        <v>483049622</v>
      </c>
      <c r="K18" s="2">
        <v>37975648</v>
      </c>
      <c r="L18" s="2">
        <v>56506890</v>
      </c>
      <c r="M18" s="2">
        <v>15469291</v>
      </c>
      <c r="N18" s="2">
        <v>10931186</v>
      </c>
      <c r="O18" s="2">
        <v>2116340</v>
      </c>
      <c r="P18" s="2">
        <v>549015343</v>
      </c>
      <c r="Q18" s="2">
        <v>500923763</v>
      </c>
      <c r="R18" s="2">
        <v>7262743</v>
      </c>
      <c r="S18" s="2">
        <v>3842377</v>
      </c>
      <c r="T18" s="2">
        <v>17113054</v>
      </c>
      <c r="U18" s="2">
        <v>9286179</v>
      </c>
      <c r="V18" s="2">
        <v>2580028</v>
      </c>
      <c r="W18" s="2">
        <v>483049622</v>
      </c>
      <c r="X18" s="2">
        <v>435056793</v>
      </c>
      <c r="Y18" s="2">
        <v>6593597</v>
      </c>
      <c r="Z18" s="2">
        <v>87755853</v>
      </c>
      <c r="AA18" s="2">
        <v>16306816</v>
      </c>
      <c r="AB18" s="2">
        <v>9530787</v>
      </c>
      <c r="AC18" s="2">
        <v>2644877</v>
      </c>
      <c r="AD18" s="2">
        <v>500923763</v>
      </c>
      <c r="AE18" s="2">
        <v>425363509</v>
      </c>
      <c r="AF18" s="2">
        <v>3476417</v>
      </c>
      <c r="AG18" s="2">
        <v>34666064</v>
      </c>
      <c r="AH18" s="2">
        <v>17156545</v>
      </c>
      <c r="AI18" s="2">
        <v>9636949</v>
      </c>
      <c r="AJ18" s="2">
        <v>1655703</v>
      </c>
      <c r="AK18" s="2">
        <v>435056793</v>
      </c>
      <c r="AL18" s="3">
        <v>0.36997999999999998</v>
      </c>
      <c r="AM18" s="3">
        <v>0.50849</v>
      </c>
      <c r="AN18" s="3">
        <v>0.12153</v>
      </c>
      <c r="AO18" s="12">
        <f t="shared" si="0"/>
        <v>0.4757877291255842</v>
      </c>
      <c r="AP18" s="4">
        <f t="shared" si="1"/>
        <v>8.094794193556698E-2</v>
      </c>
      <c r="AQ18" s="4">
        <f t="shared" si="2"/>
        <v>0.15847165677480893</v>
      </c>
      <c r="AR18" s="4">
        <f t="shared" si="3"/>
        <v>0.1169794725561342</v>
      </c>
      <c r="AS18" s="4">
        <f t="shared" si="4"/>
        <v>7.6705823995816304E-3</v>
      </c>
      <c r="AT18" s="4">
        <f t="shared" si="5"/>
        <v>0.20171125795983147</v>
      </c>
      <c r="AU18" s="4">
        <f t="shared" si="6"/>
        <v>8.1497503350716427E-2</v>
      </c>
      <c r="AV18" s="12">
        <f t="shared" si="7"/>
        <v>0.11326609460821453</v>
      </c>
      <c r="AW18" s="4">
        <f t="shared" si="8"/>
        <v>6.6392069610708232E-2</v>
      </c>
      <c r="AX18" s="12">
        <f t="shared" si="9"/>
        <v>4.4241114294017704E-2</v>
      </c>
      <c r="AY18" s="12">
        <f t="shared" si="10"/>
        <v>5.1160494533403718E-2</v>
      </c>
      <c r="AZ18" s="12">
        <f t="shared" si="11"/>
        <v>5.3658428982812374E-2</v>
      </c>
      <c r="BA18" s="12">
        <f t="shared" si="12"/>
        <v>5.5209700317748911E-2</v>
      </c>
      <c r="BB18" s="12">
        <f t="shared" si="13"/>
        <v>6.2280013471834608E-2</v>
      </c>
      <c r="BC18" s="12">
        <f t="shared" si="14"/>
        <v>5.330995031996346E-2</v>
      </c>
      <c r="BD18" s="4">
        <f t="shared" si="15"/>
        <v>5.8490420997795896E-3</v>
      </c>
      <c r="BE18" s="12">
        <f t="shared" si="16"/>
        <v>5.3654620723413921E-3</v>
      </c>
    </row>
    <row r="19" spans="1:57" x14ac:dyDescent="0.35">
      <c r="A19" s="11">
        <v>42103638</v>
      </c>
      <c r="B19" t="s">
        <v>110</v>
      </c>
      <c r="C19" s="2">
        <v>176062312</v>
      </c>
      <c r="D19" s="2">
        <v>2906160</v>
      </c>
      <c r="E19" s="2">
        <v>27054403</v>
      </c>
      <c r="F19" s="2">
        <v>3030224</v>
      </c>
      <c r="G19" s="2">
        <v>5127326</v>
      </c>
      <c r="H19" s="2">
        <v>4320675</v>
      </c>
      <c r="I19" s="2">
        <v>193544650</v>
      </c>
      <c r="J19" s="2">
        <v>159484340</v>
      </c>
      <c r="K19" s="2">
        <v>4228827</v>
      </c>
      <c r="L19" s="2">
        <v>23687566</v>
      </c>
      <c r="M19" s="2">
        <v>2738162</v>
      </c>
      <c r="N19" s="2">
        <v>4807064</v>
      </c>
      <c r="O19" s="2">
        <v>3793195</v>
      </c>
      <c r="P19" s="2">
        <v>176062312</v>
      </c>
      <c r="Q19" s="2">
        <v>164947509</v>
      </c>
      <c r="R19" s="2">
        <v>3720273</v>
      </c>
      <c r="S19" s="2">
        <v>488306</v>
      </c>
      <c r="T19" s="2">
        <v>2912836</v>
      </c>
      <c r="U19" s="2">
        <v>4834599</v>
      </c>
      <c r="V19" s="2">
        <v>1924313</v>
      </c>
      <c r="W19" s="2">
        <v>159484340</v>
      </c>
      <c r="X19" s="2">
        <v>146689850</v>
      </c>
      <c r="Y19" s="2">
        <v>5485620</v>
      </c>
      <c r="Z19" s="2">
        <v>23529926</v>
      </c>
      <c r="AA19" s="2">
        <v>2673633</v>
      </c>
      <c r="AB19" s="2">
        <v>4631545</v>
      </c>
      <c r="AC19" s="2">
        <v>3452709</v>
      </c>
      <c r="AD19" s="2">
        <v>164947509</v>
      </c>
      <c r="AE19" s="2">
        <v>139758659</v>
      </c>
      <c r="AF19" s="2">
        <v>2327920</v>
      </c>
      <c r="AG19" s="2">
        <v>14921188</v>
      </c>
      <c r="AH19" s="2">
        <v>2677781</v>
      </c>
      <c r="AI19" s="2">
        <v>4587325</v>
      </c>
      <c r="AJ19" s="2">
        <v>3052811</v>
      </c>
      <c r="AK19" s="2">
        <v>146689850</v>
      </c>
      <c r="AL19" s="3">
        <v>0.23799999999999999</v>
      </c>
      <c r="AM19" s="3">
        <v>0.44</v>
      </c>
      <c r="AN19" s="3">
        <v>0.32200000000000001</v>
      </c>
      <c r="AO19" s="12">
        <f t="shared" si="0"/>
        <v>0.38484907758023063</v>
      </c>
      <c r="AP19" s="4">
        <f t="shared" si="1"/>
        <v>6.7285205138000181E-2</v>
      </c>
      <c r="AQ19" s="4">
        <f t="shared" si="2"/>
        <v>0.1536637948955254</v>
      </c>
      <c r="AR19" s="4">
        <f t="shared" si="3"/>
        <v>0.14852596812953547</v>
      </c>
      <c r="AS19" s="4">
        <f t="shared" si="4"/>
        <v>2.9603720781257751E-3</v>
      </c>
      <c r="AT19" s="4">
        <f t="shared" si="5"/>
        <v>0.16040595855814155</v>
      </c>
      <c r="AU19" s="4">
        <f t="shared" si="6"/>
        <v>0.1067639608648506</v>
      </c>
      <c r="AV19" s="12">
        <f t="shared" si="7"/>
        <v>0.11446401090523575</v>
      </c>
      <c r="AW19" s="4">
        <f t="shared" si="8"/>
        <v>5.8821517816677889E-2</v>
      </c>
      <c r="AX19" s="12">
        <f t="shared" si="9"/>
        <v>4.4141755100381472E-2</v>
      </c>
      <c r="AY19" s="12">
        <f t="shared" si="10"/>
        <v>4.4972738991894336E-2</v>
      </c>
      <c r="AZ19" s="12">
        <f t="shared" si="11"/>
        <v>4.7760015077927813E-2</v>
      </c>
      <c r="BA19" s="12">
        <f t="shared" si="12"/>
        <v>4.6882556208544944E-2</v>
      </c>
      <c r="BB19" s="12">
        <f t="shared" si="13"/>
        <v>5.0725388834193585E-2</v>
      </c>
      <c r="BC19" s="12">
        <f t="shared" si="14"/>
        <v>4.6896490842588436E-2</v>
      </c>
      <c r="BD19" s="4">
        <f t="shared" si="15"/>
        <v>2.3106587070185793E-3</v>
      </c>
      <c r="BE19" s="12">
        <f t="shared" si="16"/>
        <v>2.4540601284390721E-2</v>
      </c>
    </row>
    <row r="20" spans="1:57" x14ac:dyDescent="0.35">
      <c r="A20" s="11">
        <v>240795686</v>
      </c>
      <c r="B20" t="s">
        <v>93</v>
      </c>
      <c r="C20" s="2">
        <v>749031061</v>
      </c>
      <c r="D20" s="2">
        <v>8166810</v>
      </c>
      <c r="E20" s="2">
        <v>109777933</v>
      </c>
      <c r="F20" s="2">
        <v>7064627</v>
      </c>
      <c r="G20" s="2">
        <v>24722271</v>
      </c>
      <c r="H20" s="2">
        <v>2377444</v>
      </c>
      <c r="I20" s="2">
        <v>832811462</v>
      </c>
      <c r="J20" s="2">
        <v>681536166</v>
      </c>
      <c r="K20" s="2">
        <v>12952840</v>
      </c>
      <c r="L20" s="2">
        <v>86688907</v>
      </c>
      <c r="M20" s="2">
        <v>6912692</v>
      </c>
      <c r="N20" s="2">
        <v>22709903</v>
      </c>
      <c r="O20" s="2">
        <v>2524257</v>
      </c>
      <c r="P20" s="2">
        <v>749031061</v>
      </c>
      <c r="Q20" s="2">
        <v>688870101</v>
      </c>
      <c r="R20" s="2">
        <v>17780488</v>
      </c>
      <c r="S20" s="2">
        <v>4972499</v>
      </c>
      <c r="T20" s="2">
        <v>7228214</v>
      </c>
      <c r="U20" s="2">
        <v>20714321</v>
      </c>
      <c r="V20" s="2">
        <v>2144387</v>
      </c>
      <c r="W20" s="2">
        <v>681536166</v>
      </c>
      <c r="X20" s="2">
        <v>609602972</v>
      </c>
      <c r="Y20" s="2">
        <v>12832458</v>
      </c>
      <c r="Z20" s="2">
        <v>96467560</v>
      </c>
      <c r="AA20" s="2">
        <v>7952953</v>
      </c>
      <c r="AB20" s="2">
        <v>20300252</v>
      </c>
      <c r="AC20" s="2">
        <v>1779684</v>
      </c>
      <c r="AD20" s="2">
        <v>688870101</v>
      </c>
      <c r="AE20" s="2">
        <v>562015101</v>
      </c>
      <c r="AF20" s="2">
        <v>2968035</v>
      </c>
      <c r="AG20" s="2">
        <v>74861818</v>
      </c>
      <c r="AH20" s="2">
        <v>8142053</v>
      </c>
      <c r="AI20" s="2">
        <v>20624424</v>
      </c>
      <c r="AJ20" s="2">
        <v>1475505</v>
      </c>
      <c r="AK20" s="2">
        <v>609602972</v>
      </c>
      <c r="AL20" s="3">
        <v>0.28470000000000001</v>
      </c>
      <c r="AM20" s="3">
        <v>0.36459999999999998</v>
      </c>
      <c r="AN20" s="3">
        <v>0.35070000000000001</v>
      </c>
      <c r="AO20" s="12">
        <f t="shared" si="0"/>
        <v>0.48183111186544436</v>
      </c>
      <c r="AP20" s="4">
        <f t="shared" si="1"/>
        <v>8.1831796408137203E-2</v>
      </c>
      <c r="AQ20" s="4">
        <f t="shared" si="2"/>
        <v>0.14655992083083988</v>
      </c>
      <c r="AR20" s="4">
        <f t="shared" si="3"/>
        <v>0.12719634162451771</v>
      </c>
      <c r="AS20" s="4">
        <f t="shared" si="4"/>
        <v>7.2183405736170863E-3</v>
      </c>
      <c r="AT20" s="4">
        <f t="shared" si="5"/>
        <v>0.15824653820749418</v>
      </c>
      <c r="AU20" s="4">
        <f t="shared" si="6"/>
        <v>0.13320250268506575</v>
      </c>
      <c r="AV20" s="12">
        <f t="shared" si="7"/>
        <v>0.11448472878430691</v>
      </c>
      <c r="AW20" s="4">
        <f t="shared" si="8"/>
        <v>5.4702709456441199E-2</v>
      </c>
      <c r="AX20" s="12">
        <f t="shared" si="9"/>
        <v>4.0189712361146331E-2</v>
      </c>
      <c r="AY20" s="12">
        <f t="shared" si="10"/>
        <v>4.1413775516332303E-2</v>
      </c>
      <c r="AZ20" s="12">
        <f t="shared" si="11"/>
        <v>4.0779928803404981E-2</v>
      </c>
      <c r="BA20" s="12">
        <f t="shared" si="12"/>
        <v>4.3517583209829104E-2</v>
      </c>
      <c r="BB20" s="12">
        <f t="shared" si="13"/>
        <v>4.9105553529644123E-2</v>
      </c>
      <c r="BC20" s="12">
        <f t="shared" si="14"/>
        <v>4.300131068407137E-2</v>
      </c>
      <c r="BD20" s="4">
        <f t="shared" si="15"/>
        <v>3.2523286591798978E-3</v>
      </c>
      <c r="BE20" s="12">
        <f t="shared" si="16"/>
        <v>3.1740259166635545E-3</v>
      </c>
    </row>
    <row r="21" spans="1:57" x14ac:dyDescent="0.35">
      <c r="A21" s="11">
        <v>236002304</v>
      </c>
      <c r="B21" t="s">
        <v>89</v>
      </c>
      <c r="C21" s="2">
        <v>433261211</v>
      </c>
      <c r="D21" s="2">
        <v>11132379</v>
      </c>
      <c r="E21" s="2">
        <v>68842871</v>
      </c>
      <c r="F21" s="2">
        <v>4623743</v>
      </c>
      <c r="G21" s="2">
        <v>17528133</v>
      </c>
      <c r="H21" s="2">
        <v>3034179</v>
      </c>
      <c r="I21" s="2">
        <v>488050406</v>
      </c>
      <c r="J21" s="2">
        <v>387446075</v>
      </c>
      <c r="K21" s="2">
        <v>11644882</v>
      </c>
      <c r="L21" s="2">
        <v>57977592</v>
      </c>
      <c r="M21" s="2">
        <v>4466071</v>
      </c>
      <c r="N21" s="2">
        <v>17467422</v>
      </c>
      <c r="O21" s="2">
        <v>1873845</v>
      </c>
      <c r="P21" s="2">
        <v>433261211</v>
      </c>
      <c r="Q21" s="2">
        <v>402729669</v>
      </c>
      <c r="R21" s="2">
        <v>8035649</v>
      </c>
      <c r="S21" s="2">
        <v>510412</v>
      </c>
      <c r="T21" s="2">
        <v>4057851</v>
      </c>
      <c r="U21" s="2">
        <v>16970936</v>
      </c>
      <c r="V21" s="2">
        <v>2800868</v>
      </c>
      <c r="W21" s="2">
        <v>387446075</v>
      </c>
      <c r="X21" s="2">
        <v>355500298</v>
      </c>
      <c r="Y21" s="2">
        <v>6865272</v>
      </c>
      <c r="Z21" s="2">
        <v>61484887</v>
      </c>
      <c r="AA21" s="2">
        <v>3708640</v>
      </c>
      <c r="AB21" s="2">
        <v>14633057</v>
      </c>
      <c r="AC21" s="2">
        <v>2779091</v>
      </c>
      <c r="AD21" s="2">
        <v>402729669</v>
      </c>
      <c r="AE21" s="2">
        <v>336085820</v>
      </c>
      <c r="AF21" s="2">
        <v>5451420</v>
      </c>
      <c r="AG21" s="2">
        <v>33178648</v>
      </c>
      <c r="AH21" s="2">
        <v>3402225</v>
      </c>
      <c r="AI21" s="2">
        <v>14473951</v>
      </c>
      <c r="AJ21" s="2">
        <v>1339414</v>
      </c>
      <c r="AK21" s="2">
        <v>355500298</v>
      </c>
      <c r="AL21" s="3">
        <v>0.5</v>
      </c>
      <c r="AM21" s="3">
        <v>0.2</v>
      </c>
      <c r="AN21" s="3">
        <v>0.3</v>
      </c>
      <c r="AO21" s="12">
        <f t="shared" si="0"/>
        <v>0.45216006435499123</v>
      </c>
      <c r="AP21" s="4">
        <f t="shared" si="1"/>
        <v>7.7464320796034603E-2</v>
      </c>
      <c r="AQ21" s="4">
        <f t="shared" si="2"/>
        <v>0.15889460965385152</v>
      </c>
      <c r="AR21" s="4">
        <f t="shared" si="3"/>
        <v>0.14964041641149675</v>
      </c>
      <c r="AS21" s="4">
        <f t="shared" si="4"/>
        <v>1.2673811722572642E-3</v>
      </c>
      <c r="AT21" s="4">
        <f t="shared" si="5"/>
        <v>0.1729531236567346</v>
      </c>
      <c r="AU21" s="4">
        <f t="shared" si="6"/>
        <v>9.8720761262703668E-2</v>
      </c>
      <c r="AV21" s="12">
        <f t="shared" si="7"/>
        <v>0.11629525843140875</v>
      </c>
      <c r="AW21" s="4">
        <f t="shared" si="8"/>
        <v>6.2732756156031425E-2</v>
      </c>
      <c r="AX21" s="12">
        <f t="shared" si="9"/>
        <v>4.8087694958480046E-2</v>
      </c>
      <c r="AY21" s="12">
        <f t="shared" si="10"/>
        <v>5.3450221227839816E-2</v>
      </c>
      <c r="AZ21" s="12">
        <f t="shared" si="11"/>
        <v>5.3225594836786079E-2</v>
      </c>
      <c r="BA21" s="12">
        <f t="shared" si="12"/>
        <v>4.8380300959537256E-2</v>
      </c>
      <c r="BB21" s="12">
        <f t="shared" si="13"/>
        <v>5.169616779381335E-2</v>
      </c>
      <c r="BC21" s="12">
        <f t="shared" si="14"/>
        <v>5.0967995955291313E-2</v>
      </c>
      <c r="BD21" s="4">
        <f t="shared" si="15"/>
        <v>2.3143348272496801E-3</v>
      </c>
      <c r="BE21" s="12">
        <f t="shared" si="16"/>
        <v>7.0031171103383172E-3</v>
      </c>
    </row>
    <row r="22" spans="1:57" x14ac:dyDescent="0.35">
      <c r="A22" s="11">
        <v>141338587</v>
      </c>
      <c r="B22" t="s">
        <v>107</v>
      </c>
      <c r="C22" s="2">
        <v>868744442</v>
      </c>
      <c r="D22" s="2">
        <v>33637551</v>
      </c>
      <c r="E22" s="2">
        <v>123797933</v>
      </c>
      <c r="F22" s="2">
        <v>12014840</v>
      </c>
      <c r="G22" s="2">
        <v>39985160</v>
      </c>
      <c r="H22" s="2">
        <v>0</v>
      </c>
      <c r="I22" s="2">
        <v>974179926</v>
      </c>
      <c r="J22" s="2">
        <v>804912006</v>
      </c>
      <c r="K22" s="2">
        <v>14896339</v>
      </c>
      <c r="L22" s="2">
        <v>93117794</v>
      </c>
      <c r="M22" s="2">
        <v>11535277</v>
      </c>
      <c r="N22" s="2">
        <v>32646420</v>
      </c>
      <c r="O22" s="2">
        <v>0</v>
      </c>
      <c r="P22" s="2">
        <v>868744442</v>
      </c>
      <c r="Q22" s="2">
        <v>814130058</v>
      </c>
      <c r="R22" s="2">
        <v>17744816</v>
      </c>
      <c r="S22" s="2">
        <v>15611923</v>
      </c>
      <c r="T22" s="2">
        <v>10941139</v>
      </c>
      <c r="U22" s="2">
        <v>31633652</v>
      </c>
      <c r="V22" s="2">
        <v>0</v>
      </c>
      <c r="W22" s="2">
        <v>804912006</v>
      </c>
      <c r="X22" s="2">
        <v>699492470</v>
      </c>
      <c r="Y22" s="2">
        <v>14765503</v>
      </c>
      <c r="Z22" s="2">
        <v>139270779</v>
      </c>
      <c r="AA22" s="2">
        <v>10340803</v>
      </c>
      <c r="AB22" s="2">
        <v>29057891</v>
      </c>
      <c r="AC22" s="2">
        <v>0</v>
      </c>
      <c r="AD22" s="2">
        <v>814130058</v>
      </c>
      <c r="AE22" s="2">
        <v>658238992</v>
      </c>
      <c r="AF22" s="2">
        <v>10518749</v>
      </c>
      <c r="AG22" s="2">
        <v>72954309</v>
      </c>
      <c r="AH22" s="2">
        <v>10135275</v>
      </c>
      <c r="AI22" s="2">
        <v>31724305</v>
      </c>
      <c r="AJ22" s="2">
        <v>0</v>
      </c>
      <c r="AK22" s="2">
        <v>699852470</v>
      </c>
      <c r="AL22" s="3">
        <v>0.16239999999999999</v>
      </c>
      <c r="AM22" s="3">
        <v>0.31</v>
      </c>
      <c r="AN22" s="3">
        <v>0.52759999999999996</v>
      </c>
      <c r="AO22" s="12">
        <f t="shared" si="0"/>
        <v>0.47997906207294389</v>
      </c>
      <c r="AP22" s="4">
        <f t="shared" si="1"/>
        <v>8.156123807477722E-2</v>
      </c>
      <c r="AQ22" s="4">
        <f t="shared" si="2"/>
        <v>0.14250212952729313</v>
      </c>
      <c r="AR22" s="4">
        <f t="shared" si="3"/>
        <v>0.11568692391948245</v>
      </c>
      <c r="AS22" s="4">
        <f t="shared" si="4"/>
        <v>1.9176202679891719E-2</v>
      </c>
      <c r="AT22" s="4">
        <f t="shared" si="5"/>
        <v>0.19910261364214543</v>
      </c>
      <c r="AU22" s="4">
        <f t="shared" si="6"/>
        <v>0.11083255456856922</v>
      </c>
      <c r="AV22" s="12">
        <f t="shared" si="7"/>
        <v>0.11746008486747639</v>
      </c>
      <c r="AW22" s="4">
        <f t="shared" si="8"/>
        <v>5.8308483535314773E-2</v>
      </c>
      <c r="AX22" s="12">
        <f t="shared" si="9"/>
        <v>5.6432049955942629E-2</v>
      </c>
      <c r="AY22" s="12">
        <f t="shared" si="10"/>
        <v>5.2796614326430749E-2</v>
      </c>
      <c r="AZ22" s="12">
        <f t="shared" si="11"/>
        <v>5.2592569330551994E-2</v>
      </c>
      <c r="BA22" s="12">
        <f t="shared" si="12"/>
        <v>5.2058810266333459E-2</v>
      </c>
      <c r="BB22" s="12">
        <f t="shared" si="13"/>
        <v>6.1644714176106057E-2</v>
      </c>
      <c r="BC22" s="12">
        <f t="shared" si="14"/>
        <v>5.5104951611072983E-2</v>
      </c>
      <c r="BD22" s="4">
        <f t="shared" si="15"/>
        <v>3.6179869336204233E-3</v>
      </c>
      <c r="BE22" s="12" t="str">
        <f t="shared" si="16"/>
        <v/>
      </c>
    </row>
    <row r="23" spans="1:57" x14ac:dyDescent="0.35">
      <c r="A23" s="11">
        <v>410693962</v>
      </c>
      <c r="B23" t="s">
        <v>96</v>
      </c>
      <c r="C23" s="2">
        <v>663324373</v>
      </c>
      <c r="D23" s="2">
        <v>3277124</v>
      </c>
      <c r="E23" s="2">
        <v>83608954</v>
      </c>
      <c r="F23" s="2">
        <v>21861979</v>
      </c>
      <c r="G23" s="2">
        <v>7433195</v>
      </c>
      <c r="H23" s="2">
        <v>2472841</v>
      </c>
      <c r="I23" s="2">
        <v>718442436</v>
      </c>
      <c r="J23" s="2">
        <v>597674972</v>
      </c>
      <c r="K23" s="2">
        <v>2347751</v>
      </c>
      <c r="L23" s="2">
        <v>96843007</v>
      </c>
      <c r="M23" s="2">
        <v>22085432</v>
      </c>
      <c r="N23" s="2">
        <v>8826115</v>
      </c>
      <c r="O23" s="2">
        <v>2629810</v>
      </c>
      <c r="P23" s="2">
        <v>663324373</v>
      </c>
      <c r="Q23" s="2">
        <v>638449674</v>
      </c>
      <c r="R23" s="2">
        <v>4229032</v>
      </c>
      <c r="S23" s="2">
        <v>-10495862</v>
      </c>
      <c r="T23" s="2">
        <v>22528016</v>
      </c>
      <c r="U23" s="2">
        <v>9742856</v>
      </c>
      <c r="V23" s="2">
        <v>2237000</v>
      </c>
      <c r="W23" s="2">
        <v>597674972</v>
      </c>
      <c r="X23" s="2">
        <v>572459775</v>
      </c>
      <c r="Y23" s="2">
        <v>1203062</v>
      </c>
      <c r="Z23" s="2">
        <v>97223301</v>
      </c>
      <c r="AA23" s="2">
        <v>22808234</v>
      </c>
      <c r="AB23" s="2">
        <v>7688303</v>
      </c>
      <c r="AC23" s="2">
        <v>1939927</v>
      </c>
      <c r="AD23" s="2">
        <v>638449674</v>
      </c>
      <c r="AE23" s="2">
        <v>523140564</v>
      </c>
      <c r="AF23" s="2">
        <v>4137481</v>
      </c>
      <c r="AG23" s="2">
        <v>77027500</v>
      </c>
      <c r="AH23" s="2">
        <v>22142081</v>
      </c>
      <c r="AI23" s="2">
        <v>7857812</v>
      </c>
      <c r="AJ23" s="2">
        <v>1845877</v>
      </c>
      <c r="AK23" s="2">
        <v>572459775</v>
      </c>
      <c r="AL23" s="3">
        <v>0.08</v>
      </c>
      <c r="AM23" s="3">
        <v>0.43</v>
      </c>
      <c r="AN23" s="3">
        <v>0.49</v>
      </c>
      <c r="AO23" s="12">
        <f t="shared" si="0"/>
        <v>0.37332580464932175</v>
      </c>
      <c r="AP23" s="4">
        <f t="shared" si="1"/>
        <v>6.5503096314289522E-2</v>
      </c>
      <c r="AQ23" s="4">
        <f t="shared" si="2"/>
        <v>0.1260453518719114</v>
      </c>
      <c r="AR23" s="4">
        <f t="shared" si="3"/>
        <v>0.16203289670292567</v>
      </c>
      <c r="AS23" s="4">
        <f t="shared" si="4"/>
        <v>-1.643960742315298E-2</v>
      </c>
      <c r="AT23" s="4">
        <f t="shared" si="5"/>
        <v>0.16983429272388614</v>
      </c>
      <c r="AU23" s="4">
        <f t="shared" si="6"/>
        <v>0.14724054164532346</v>
      </c>
      <c r="AV23" s="12">
        <f t="shared" si="7"/>
        <v>0.11774269510417876</v>
      </c>
      <c r="AW23" s="4">
        <f t="shared" si="8"/>
        <v>6.8730057284619228E-2</v>
      </c>
      <c r="AX23" s="12">
        <f t="shared" si="9"/>
        <v>4.2402486163640368E-2</v>
      </c>
      <c r="AY23" s="12">
        <f t="shared" si="10"/>
        <v>4.9027062738085721E-2</v>
      </c>
      <c r="AZ23" s="12">
        <f t="shared" si="11"/>
        <v>5.2212973998093069E-2</v>
      </c>
      <c r="BA23" s="12">
        <f t="shared" si="12"/>
        <v>5.0369640810359224E-2</v>
      </c>
      <c r="BB23" s="12">
        <f t="shared" si="13"/>
        <v>5.476430032393409E-2</v>
      </c>
      <c r="BC23" s="12">
        <f t="shared" si="14"/>
        <v>4.975529280682249E-2</v>
      </c>
      <c r="BD23" s="4">
        <f t="shared" si="15"/>
        <v>4.1497436349463993E-3</v>
      </c>
      <c r="BE23" s="12">
        <f t="shared" si="16"/>
        <v>3.7279513623419956E-3</v>
      </c>
    </row>
    <row r="24" spans="1:57" x14ac:dyDescent="0.35">
      <c r="A24" s="11">
        <v>42103637</v>
      </c>
      <c r="B24" t="s">
        <v>109</v>
      </c>
      <c r="C24" s="2">
        <v>1576336888</v>
      </c>
      <c r="D24" s="2">
        <v>54231950</v>
      </c>
      <c r="E24" s="2">
        <v>285054954</v>
      </c>
      <c r="G24" s="2">
        <v>81486873</v>
      </c>
      <c r="I24" s="2">
        <v>1834136919</v>
      </c>
      <c r="J24" s="2">
        <v>1468582412</v>
      </c>
      <c r="K24" s="2">
        <v>13734567</v>
      </c>
      <c r="L24" s="2">
        <v>173944004</v>
      </c>
      <c r="N24" s="2">
        <v>79924095</v>
      </c>
      <c r="P24" s="2">
        <v>1576336888</v>
      </c>
      <c r="Q24" s="2">
        <v>1523683354</v>
      </c>
      <c r="R24" s="2">
        <v>16215989</v>
      </c>
      <c r="S24" s="2">
        <v>7076035</v>
      </c>
      <c r="U24" s="2">
        <v>78392966</v>
      </c>
      <c r="W24" s="2">
        <v>1468582412</v>
      </c>
      <c r="X24" s="2">
        <v>1330243938</v>
      </c>
      <c r="Y24" s="2">
        <v>13374149</v>
      </c>
      <c r="Z24" s="2">
        <v>259172062</v>
      </c>
      <c r="AB24" s="2">
        <v>79106795</v>
      </c>
      <c r="AD24" s="2">
        <v>1523683354</v>
      </c>
      <c r="AE24" s="2">
        <v>1287284484</v>
      </c>
      <c r="AF24" s="2">
        <v>13163000</v>
      </c>
      <c r="AG24" s="2">
        <v>116408889</v>
      </c>
      <c r="AI24" s="2">
        <v>86612435</v>
      </c>
      <c r="AK24" s="2">
        <v>1330243938</v>
      </c>
      <c r="AL24" s="3">
        <v>0.32200000000000001</v>
      </c>
      <c r="AM24" s="3">
        <v>0.26300000000000001</v>
      </c>
      <c r="AN24" s="3">
        <v>0.41499999999999998</v>
      </c>
      <c r="AO24" s="12">
        <f t="shared" si="0"/>
        <v>0.42481086488416031</v>
      </c>
      <c r="AP24" s="4">
        <f t="shared" si="1"/>
        <v>7.3374920240092845E-2</v>
      </c>
      <c r="AQ24" s="4">
        <f t="shared" si="2"/>
        <v>0.18083377745582516</v>
      </c>
      <c r="AR24" s="4">
        <f t="shared" si="3"/>
        <v>0.11844347486302322</v>
      </c>
      <c r="AS24" s="4">
        <f t="shared" si="4"/>
        <v>4.6440324897058629E-3</v>
      </c>
      <c r="AT24" s="4">
        <f t="shared" si="5"/>
        <v>0.19483047777662565</v>
      </c>
      <c r="AU24" s="4">
        <f t="shared" si="6"/>
        <v>9.0429808210132981E-2</v>
      </c>
      <c r="AV24" s="12">
        <f t="shared" si="7"/>
        <v>0.11783631415906257</v>
      </c>
      <c r="AW24" s="4">
        <f t="shared" si="8"/>
        <v>6.8499283872109434E-2</v>
      </c>
      <c r="AX24" s="12">
        <f t="shared" si="9"/>
        <v>4.7786247666085656E-2</v>
      </c>
      <c r="AY24" s="12">
        <f t="shared" si="10"/>
        <v>5.249669178424532E-2</v>
      </c>
      <c r="AZ24" s="12">
        <f t="shared" si="11"/>
        <v>5.2397061043674691E-2</v>
      </c>
      <c r="BA24" s="12">
        <f t="shared" si="12"/>
        <v>5.5437148116385858E-2</v>
      </c>
      <c r="BB24" s="12">
        <f t="shared" si="13"/>
        <v>6.6178792384474827E-2</v>
      </c>
      <c r="BC24" s="12">
        <f t="shared" si="14"/>
        <v>5.4859188198973272E-2</v>
      </c>
      <c r="BD24" s="4">
        <f t="shared" si="15"/>
        <v>6.1666429084678738E-3</v>
      </c>
      <c r="BE24" s="12" t="str">
        <f t="shared" si="16"/>
        <v/>
      </c>
    </row>
    <row r="25" spans="1:57" x14ac:dyDescent="0.35">
      <c r="A25" s="11">
        <v>10211781</v>
      </c>
      <c r="B25" t="s">
        <v>71</v>
      </c>
      <c r="C25" s="2">
        <v>233803986</v>
      </c>
      <c r="D25" s="2">
        <v>2225629</v>
      </c>
      <c r="E25" s="2">
        <v>38893910</v>
      </c>
      <c r="F25" s="2">
        <v>4537044</v>
      </c>
      <c r="G25" s="2">
        <v>6494356</v>
      </c>
      <c r="H25" s="2">
        <v>0</v>
      </c>
      <c r="I25" s="2">
        <v>263892125</v>
      </c>
      <c r="J25" s="2">
        <v>216156213</v>
      </c>
      <c r="K25" s="2">
        <v>2436269</v>
      </c>
      <c r="L25" s="2">
        <v>25761413</v>
      </c>
      <c r="M25" s="2">
        <v>4389891</v>
      </c>
      <c r="N25" s="2">
        <v>6160018</v>
      </c>
      <c r="O25" s="2">
        <v>0</v>
      </c>
      <c r="P25" s="2">
        <v>233803986</v>
      </c>
      <c r="Q25" s="2">
        <v>231451110</v>
      </c>
      <c r="R25" s="2">
        <v>2176458</v>
      </c>
      <c r="S25" s="2">
        <v>-6246499</v>
      </c>
      <c r="T25" s="2">
        <v>4406836</v>
      </c>
      <c r="U25" s="2">
        <v>6818020</v>
      </c>
      <c r="V25" s="2">
        <v>0</v>
      </c>
      <c r="W25" s="2">
        <v>216156213</v>
      </c>
      <c r="X25" s="2">
        <v>198547532</v>
      </c>
      <c r="Y25" s="2">
        <v>4693542</v>
      </c>
      <c r="Z25" s="2">
        <v>39499054</v>
      </c>
      <c r="AA25" s="2">
        <v>4671603</v>
      </c>
      <c r="AB25" s="2">
        <v>6617415</v>
      </c>
      <c r="AC25" s="2">
        <v>0</v>
      </c>
      <c r="AD25" s="2">
        <v>231451110</v>
      </c>
      <c r="AE25" s="2">
        <v>183848236</v>
      </c>
      <c r="AF25" s="2">
        <v>2126729</v>
      </c>
      <c r="AG25" s="2">
        <v>24566052</v>
      </c>
      <c r="AH25" s="2">
        <v>4981733</v>
      </c>
      <c r="AI25" s="2">
        <v>7011752</v>
      </c>
      <c r="AJ25" s="2">
        <v>0</v>
      </c>
      <c r="AK25" s="2">
        <v>198547532</v>
      </c>
      <c r="AL25" s="3">
        <v>0.14699999999999999</v>
      </c>
      <c r="AM25" s="3">
        <v>0.48699999999999999</v>
      </c>
      <c r="AN25" s="3">
        <v>0.36599999999999999</v>
      </c>
      <c r="AO25" s="12">
        <f t="shared" si="0"/>
        <v>0.43538023938396669</v>
      </c>
      <c r="AP25" s="4">
        <f t="shared" si="1"/>
        <v>7.4962694147081788E-2</v>
      </c>
      <c r="AQ25" s="4">
        <f t="shared" si="2"/>
        <v>0.16635263865860697</v>
      </c>
      <c r="AR25" s="4">
        <f t="shared" si="3"/>
        <v>0.11917960923936061</v>
      </c>
      <c r="AS25" s="4">
        <f t="shared" si="4"/>
        <v>-2.6988416689814103E-2</v>
      </c>
      <c r="AT25" s="4">
        <f t="shared" si="5"/>
        <v>0.19894004021163053</v>
      </c>
      <c r="AU25" s="4">
        <f t="shared" si="6"/>
        <v>0.13362136365561864</v>
      </c>
      <c r="AV25" s="12">
        <f t="shared" si="7"/>
        <v>0.11822104701508054</v>
      </c>
      <c r="AW25" s="4">
        <f t="shared" si="8"/>
        <v>7.7660907695485545E-2</v>
      </c>
      <c r="AX25" s="12">
        <f t="shared" si="9"/>
        <v>4.4329862163620566E-2</v>
      </c>
      <c r="AY25" s="12">
        <f t="shared" si="10"/>
        <v>4.6892631941430889E-2</v>
      </c>
      <c r="AZ25" s="12">
        <f t="shared" si="11"/>
        <v>5.0154925637800614E-2</v>
      </c>
      <c r="BA25" s="12">
        <f t="shared" si="12"/>
        <v>5.2507226290263491E-2</v>
      </c>
      <c r="BB25" s="12">
        <f t="shared" si="13"/>
        <v>6.272812621712906E-2</v>
      </c>
      <c r="BC25" s="12">
        <f t="shared" si="14"/>
        <v>5.1322554450048921E-2</v>
      </c>
      <c r="BD25" s="4">
        <f t="shared" si="15"/>
        <v>6.3462718282664291E-3</v>
      </c>
      <c r="BE25" s="12" t="str">
        <f t="shared" si="16"/>
        <v/>
      </c>
    </row>
    <row r="26" spans="1:57" x14ac:dyDescent="0.35">
      <c r="A26" s="11">
        <v>350868202</v>
      </c>
      <c r="B26" t="s">
        <v>108</v>
      </c>
      <c r="C26" s="2">
        <v>339789723</v>
      </c>
      <c r="D26" s="2">
        <v>3038561</v>
      </c>
      <c r="E26" s="2">
        <v>40816593</v>
      </c>
      <c r="F26" s="2">
        <v>3328416</v>
      </c>
      <c r="G26" s="2">
        <v>16979239</v>
      </c>
      <c r="H26" s="2">
        <v>888593</v>
      </c>
      <c r="I26" s="2">
        <v>362448629</v>
      </c>
      <c r="J26" s="2">
        <v>317968783</v>
      </c>
      <c r="K26" s="2">
        <v>6774550</v>
      </c>
      <c r="L26" s="2">
        <v>35218016</v>
      </c>
      <c r="M26" s="2">
        <v>2840057</v>
      </c>
      <c r="N26" s="2">
        <v>16486548</v>
      </c>
      <c r="O26" s="2">
        <v>845021</v>
      </c>
      <c r="P26" s="2">
        <v>339789723</v>
      </c>
      <c r="Q26" s="2">
        <v>331924878</v>
      </c>
      <c r="R26" s="2">
        <v>5542318</v>
      </c>
      <c r="S26" s="2">
        <v>269907</v>
      </c>
      <c r="T26" s="2">
        <v>2740317</v>
      </c>
      <c r="U26" s="2">
        <v>16075669</v>
      </c>
      <c r="V26" s="2">
        <v>952334</v>
      </c>
      <c r="W26" s="2">
        <v>317968783</v>
      </c>
      <c r="X26" s="2">
        <v>287383239</v>
      </c>
      <c r="Y26" s="2">
        <v>4027977</v>
      </c>
      <c r="Z26" s="2">
        <v>57542864</v>
      </c>
      <c r="AA26" s="2">
        <v>2769877</v>
      </c>
      <c r="AB26" s="2">
        <v>13466711</v>
      </c>
      <c r="AC26" s="2">
        <v>792614</v>
      </c>
      <c r="AD26" s="2">
        <v>331924878</v>
      </c>
      <c r="AE26" s="2">
        <v>256920735</v>
      </c>
      <c r="AF26" s="2">
        <v>5223943</v>
      </c>
      <c r="AG26" s="2">
        <v>42744515</v>
      </c>
      <c r="AH26" s="2">
        <v>2705690</v>
      </c>
      <c r="AI26" s="2">
        <v>13920484</v>
      </c>
      <c r="AJ26" s="2">
        <v>879780</v>
      </c>
      <c r="AK26" s="2">
        <v>287383239</v>
      </c>
      <c r="AL26" s="3">
        <v>0.52800000000000002</v>
      </c>
      <c r="AM26" s="3">
        <v>0.4703</v>
      </c>
      <c r="AN26" s="3">
        <v>1.6999999999999999E-3</v>
      </c>
      <c r="AO26" s="12">
        <f t="shared" si="0"/>
        <v>0.410741055991452</v>
      </c>
      <c r="AP26" s="4">
        <f t="shared" si="1"/>
        <v>7.1246611277719918E-2</v>
      </c>
      <c r="AQ26" s="4">
        <f t="shared" si="2"/>
        <v>0.12012309448217184</v>
      </c>
      <c r="AR26" s="4">
        <f t="shared" si="3"/>
        <v>0.11075935086369784</v>
      </c>
      <c r="AS26" s="4">
        <f t="shared" si="4"/>
        <v>8.1315688545647365E-4</v>
      </c>
      <c r="AT26" s="4">
        <f t="shared" si="5"/>
        <v>0.2002304107930247</v>
      </c>
      <c r="AU26" s="4">
        <f t="shared" si="6"/>
        <v>0.16637238329557169</v>
      </c>
      <c r="AV26" s="12">
        <f t="shared" si="7"/>
        <v>0.11965967926398451</v>
      </c>
      <c r="AW26" s="4">
        <f t="shared" si="8"/>
        <v>6.7642658105421472E-2</v>
      </c>
      <c r="AX26" s="12">
        <f t="shared" si="9"/>
        <v>5.7836929419087038E-2</v>
      </c>
      <c r="AY26" s="12">
        <f t="shared" si="10"/>
        <v>5.8765047730146722E-2</v>
      </c>
      <c r="AZ26" s="12">
        <f t="shared" si="11"/>
        <v>5.7904814677058374E-2</v>
      </c>
      <c r="BA26" s="12">
        <f t="shared" si="12"/>
        <v>5.2434604211719062E-2</v>
      </c>
      <c r="BB26" s="12">
        <f t="shared" si="13"/>
        <v>6.1091503256230133E-2</v>
      </c>
      <c r="BC26" s="12">
        <f t="shared" si="14"/>
        <v>5.7606579858848261E-2</v>
      </c>
      <c r="BD26" s="4">
        <f t="shared" si="15"/>
        <v>2.8417626894462148E-3</v>
      </c>
      <c r="BE26" s="12">
        <f t="shared" si="16"/>
        <v>2.6151261790810548E-3</v>
      </c>
    </row>
    <row r="27" spans="1:57" x14ac:dyDescent="0.35">
      <c r="A27" s="11">
        <v>410694747</v>
      </c>
      <c r="B27" t="s">
        <v>74</v>
      </c>
      <c r="C27" s="2">
        <v>704714660</v>
      </c>
      <c r="D27" s="2">
        <v>13311856</v>
      </c>
      <c r="E27" s="2">
        <v>116344123</v>
      </c>
      <c r="F27" s="2">
        <v>7949318</v>
      </c>
      <c r="G27" s="2">
        <v>25719295</v>
      </c>
      <c r="H27" s="2">
        <v>6393849</v>
      </c>
      <c r="I27" s="2">
        <v>794308177</v>
      </c>
      <c r="J27" s="2">
        <v>651655398</v>
      </c>
      <c r="K27" s="2">
        <v>11900109</v>
      </c>
      <c r="L27" s="2">
        <v>78960412</v>
      </c>
      <c r="M27" s="2">
        <v>7611873</v>
      </c>
      <c r="N27" s="2">
        <v>25229420</v>
      </c>
      <c r="O27" s="2">
        <v>4959966</v>
      </c>
      <c r="P27" s="2">
        <v>704714660</v>
      </c>
      <c r="Q27" s="2">
        <v>666402763</v>
      </c>
      <c r="R27" s="2">
        <v>2774503</v>
      </c>
      <c r="S27" s="2">
        <v>17724826</v>
      </c>
      <c r="T27" s="2">
        <v>7387060</v>
      </c>
      <c r="U27" s="2">
        <v>24422145</v>
      </c>
      <c r="V27" s="2">
        <v>3437489</v>
      </c>
      <c r="W27" s="2">
        <v>651655398</v>
      </c>
      <c r="X27" s="2">
        <v>582570193</v>
      </c>
      <c r="Y27" s="2">
        <v>9469250</v>
      </c>
      <c r="Z27" s="2">
        <v>109737985</v>
      </c>
      <c r="AA27" s="2">
        <v>7355446</v>
      </c>
      <c r="AB27" s="2">
        <v>24886524</v>
      </c>
      <c r="AC27" s="2">
        <v>3132695</v>
      </c>
      <c r="AD27" s="2">
        <v>666402763</v>
      </c>
      <c r="AE27" s="2">
        <v>540722300</v>
      </c>
      <c r="AF27" s="2">
        <v>17555876</v>
      </c>
      <c r="AG27" s="2">
        <v>58848146</v>
      </c>
      <c r="AH27" s="2">
        <v>7240689</v>
      </c>
      <c r="AI27" s="2">
        <v>24872470</v>
      </c>
      <c r="AJ27" s="2">
        <v>2442970</v>
      </c>
      <c r="AK27" s="2">
        <v>582570193</v>
      </c>
      <c r="AL27" s="3">
        <v>0.34</v>
      </c>
      <c r="AM27" s="3">
        <v>0.43</v>
      </c>
      <c r="AN27" s="3">
        <v>0.23</v>
      </c>
      <c r="AO27" s="12">
        <f t="shared" si="0"/>
        <v>0.46897617686564802</v>
      </c>
      <c r="AP27" s="4">
        <f t="shared" si="1"/>
        <v>7.9948263652089624E-2</v>
      </c>
      <c r="AQ27" s="4">
        <f t="shared" si="2"/>
        <v>0.1650939445477124</v>
      </c>
      <c r="AR27" s="4">
        <f t="shared" si="3"/>
        <v>0.12116896789674103</v>
      </c>
      <c r="AS27" s="4">
        <f t="shared" si="4"/>
        <v>2.6597767872700132E-2</v>
      </c>
      <c r="AT27" s="4">
        <f t="shared" si="5"/>
        <v>0.18836869156469185</v>
      </c>
      <c r="AU27" s="4">
        <f t="shared" si="6"/>
        <v>0.1088324746362412</v>
      </c>
      <c r="AV27" s="12">
        <f t="shared" si="7"/>
        <v>0.12201236930361734</v>
      </c>
      <c r="AW27" s="4">
        <f t="shared" si="8"/>
        <v>5.574504595948452E-2</v>
      </c>
      <c r="AX27" s="12">
        <f t="shared" si="9"/>
        <v>4.4920747261437487E-2</v>
      </c>
      <c r="AY27" s="12">
        <f t="shared" si="10"/>
        <v>4.8425269794624144E-2</v>
      </c>
      <c r="AZ27" s="12">
        <f t="shared" si="11"/>
        <v>4.8266769921391957E-2</v>
      </c>
      <c r="BA27" s="12">
        <f t="shared" si="12"/>
        <v>5.1629572674270138E-2</v>
      </c>
      <c r="BB27" s="12">
        <f t="shared" si="13"/>
        <v>5.7176842541224036E-2</v>
      </c>
      <c r="BC27" s="12">
        <f t="shared" si="14"/>
        <v>5.0083840438589544E-2</v>
      </c>
      <c r="BD27" s="4">
        <f t="shared" si="15"/>
        <v>4.1330400427251144E-3</v>
      </c>
      <c r="BE27" s="12">
        <f t="shared" si="16"/>
        <v>9.0729615302738275E-3</v>
      </c>
    </row>
    <row r="28" spans="1:57" x14ac:dyDescent="0.35">
      <c r="A28" s="11">
        <v>390806297</v>
      </c>
      <c r="B28" t="s">
        <v>94</v>
      </c>
      <c r="C28" s="2">
        <v>212431926</v>
      </c>
      <c r="D28" s="2">
        <v>11020336</v>
      </c>
      <c r="E28" s="2">
        <v>36163657</v>
      </c>
      <c r="G28" s="2">
        <v>10143064</v>
      </c>
      <c r="I28" s="2">
        <v>249472855</v>
      </c>
      <c r="J28" s="2">
        <v>194312077</v>
      </c>
      <c r="K28" s="2">
        <v>4408935</v>
      </c>
      <c r="L28" s="2">
        <v>22660718</v>
      </c>
      <c r="N28" s="2">
        <v>8949804</v>
      </c>
      <c r="P28" s="2">
        <v>212431926</v>
      </c>
      <c r="Q28" s="2">
        <v>214650801</v>
      </c>
      <c r="R28" s="2">
        <v>4093643</v>
      </c>
      <c r="S28" s="2">
        <v>-3026957</v>
      </c>
      <c r="U28" s="2">
        <v>8984739</v>
      </c>
      <c r="V28" s="2">
        <v>12420671</v>
      </c>
      <c r="W28" s="2">
        <v>194312077</v>
      </c>
      <c r="X28" s="2">
        <v>180257588</v>
      </c>
      <c r="Y28" s="2">
        <v>2806749</v>
      </c>
      <c r="Z28" s="2">
        <v>41381464</v>
      </c>
      <c r="AB28" s="2">
        <v>9795000</v>
      </c>
      <c r="AD28" s="2">
        <v>214650801</v>
      </c>
      <c r="AE28" s="2">
        <v>168497280</v>
      </c>
      <c r="AF28" s="2">
        <v>2700306</v>
      </c>
      <c r="AG28" s="2">
        <v>18235002</v>
      </c>
      <c r="AI28" s="2">
        <v>9175000</v>
      </c>
      <c r="AK28" s="2">
        <v>180257588</v>
      </c>
      <c r="AL28" s="3">
        <v>0.16</v>
      </c>
      <c r="AM28" s="3">
        <v>0.84</v>
      </c>
      <c r="AN28" s="3">
        <v>0</v>
      </c>
      <c r="AO28" s="12">
        <f t="shared" si="0"/>
        <v>0.480574968331833</v>
      </c>
      <c r="AP28" s="4">
        <f t="shared" si="1"/>
        <v>8.1648321108498623E-2</v>
      </c>
      <c r="AQ28" s="4">
        <f t="shared" si="2"/>
        <v>0.17023645024053494</v>
      </c>
      <c r="AR28" s="4">
        <f t="shared" si="3"/>
        <v>0.11662022427972915</v>
      </c>
      <c r="AS28" s="4">
        <f t="shared" si="4"/>
        <v>-1.410177360577378E-2</v>
      </c>
      <c r="AT28" s="4">
        <f t="shared" si="5"/>
        <v>0.22956849949639846</v>
      </c>
      <c r="AU28" s="4">
        <f t="shared" si="6"/>
        <v>0.10822134339497944</v>
      </c>
      <c r="AV28" s="12">
        <f t="shared" si="7"/>
        <v>0.12210894876117365</v>
      </c>
      <c r="AW28" s="4">
        <f t="shared" si="8"/>
        <v>8.0796242499052207E-2</v>
      </c>
      <c r="AX28" s="12">
        <f t="shared" si="9"/>
        <v>4.3918419627702446E-2</v>
      </c>
      <c r="AY28" s="12">
        <f t="shared" si="10"/>
        <v>4.400706062776296E-2</v>
      </c>
      <c r="AZ28" s="12">
        <f t="shared" si="11"/>
        <v>4.3939142075384165E-2</v>
      </c>
      <c r="BA28" s="12">
        <f t="shared" si="12"/>
        <v>4.9606441761357464E-2</v>
      </c>
      <c r="BB28" s="12">
        <f t="shared" si="13"/>
        <v>5.2615753022263193E-2</v>
      </c>
      <c r="BC28" s="12">
        <f t="shared" si="14"/>
        <v>4.681736342289404E-2</v>
      </c>
      <c r="BD28" s="4">
        <f t="shared" si="15"/>
        <v>3.6327982321461573E-3</v>
      </c>
      <c r="BE28" s="12" t="str">
        <f t="shared" si="16"/>
        <v/>
      </c>
    </row>
    <row r="29" spans="1:57" x14ac:dyDescent="0.35">
      <c r="A29" s="11">
        <v>250965212</v>
      </c>
      <c r="B29" t="s">
        <v>68</v>
      </c>
      <c r="C29" s="2">
        <v>164309138</v>
      </c>
      <c r="D29" s="2">
        <v>11848013</v>
      </c>
      <c r="E29" s="2">
        <v>28535017</v>
      </c>
      <c r="F29" s="2">
        <v>4286645</v>
      </c>
      <c r="G29" s="2">
        <v>4180210</v>
      </c>
      <c r="H29" s="2">
        <v>230424</v>
      </c>
      <c r="I29" s="2">
        <v>195994889</v>
      </c>
      <c r="J29" s="2">
        <v>148141117</v>
      </c>
      <c r="K29" s="2">
        <v>6152500</v>
      </c>
      <c r="L29" s="2">
        <v>17961986</v>
      </c>
      <c r="M29" s="2">
        <v>3972546</v>
      </c>
      <c r="N29" s="2">
        <v>3302436</v>
      </c>
      <c r="O29" s="2">
        <v>671483</v>
      </c>
      <c r="P29" s="2">
        <v>164309138</v>
      </c>
      <c r="Q29" s="2">
        <v>153772505</v>
      </c>
      <c r="R29" s="2">
        <v>2866881</v>
      </c>
      <c r="S29" s="2">
        <v>-467028</v>
      </c>
      <c r="T29" s="2">
        <v>3250719</v>
      </c>
      <c r="U29" s="2">
        <v>4074191</v>
      </c>
      <c r="V29" s="2">
        <v>706331</v>
      </c>
      <c r="W29" s="2">
        <v>148141117</v>
      </c>
      <c r="X29" s="2">
        <v>133943713</v>
      </c>
      <c r="Y29" s="2">
        <v>1298944</v>
      </c>
      <c r="Z29" s="2">
        <v>26441351</v>
      </c>
      <c r="AB29" s="2">
        <v>7911503</v>
      </c>
      <c r="AD29" s="2">
        <v>153772505</v>
      </c>
      <c r="AE29" s="2">
        <v>125126189</v>
      </c>
      <c r="AF29" s="2">
        <v>1254779</v>
      </c>
      <c r="AG29" s="2">
        <v>15684406</v>
      </c>
      <c r="AI29" s="2">
        <v>8091000</v>
      </c>
      <c r="AJ29" s="2">
        <v>30661</v>
      </c>
      <c r="AK29" s="2">
        <v>133943713</v>
      </c>
      <c r="AL29" s="3">
        <v>0.16289999999999999</v>
      </c>
      <c r="AM29" s="3">
        <v>0.39610000000000001</v>
      </c>
      <c r="AN29" s="3">
        <v>0.441</v>
      </c>
      <c r="AO29" s="12">
        <f t="shared" si="0"/>
        <v>0.5663778347792563</v>
      </c>
      <c r="AP29" s="4">
        <f t="shared" si="1"/>
        <v>9.3904240304630404E-2</v>
      </c>
      <c r="AQ29" s="4">
        <f t="shared" si="2"/>
        <v>0.17366664658663111</v>
      </c>
      <c r="AR29" s="4">
        <f t="shared" si="3"/>
        <v>0.12124916001544662</v>
      </c>
      <c r="AS29" s="4">
        <f t="shared" si="4"/>
        <v>-3.037135930119627E-3</v>
      </c>
      <c r="AT29" s="4">
        <f t="shared" si="5"/>
        <v>0.19740643594074475</v>
      </c>
      <c r="AU29" s="4">
        <f t="shared" si="6"/>
        <v>0.12534870697612313</v>
      </c>
      <c r="AV29" s="12">
        <f t="shared" si="7"/>
        <v>0.12292676271776519</v>
      </c>
      <c r="AW29" s="4">
        <f t="shared" si="8"/>
        <v>6.9278194932922199E-2</v>
      </c>
      <c r="AX29" s="12">
        <f t="shared" si="9"/>
        <v>4.6998392277197612E-2</v>
      </c>
      <c r="AY29" s="12">
        <f t="shared" si="10"/>
        <v>4.6567297568696174E-2</v>
      </c>
      <c r="AZ29" s="12">
        <f t="shared" si="11"/>
        <v>4.8523216352258529E-2</v>
      </c>
      <c r="BA29" s="12">
        <f t="shared" si="12"/>
        <v>5.4995182788062369E-2</v>
      </c>
      <c r="BB29" s="12">
        <f t="shared" si="13"/>
        <v>6.2461906516643524E-2</v>
      </c>
      <c r="BC29" s="12">
        <f t="shared" si="14"/>
        <v>5.1909199100571644E-2</v>
      </c>
      <c r="BD29" s="4">
        <f t="shared" si="15"/>
        <v>6.0827583205861763E-3</v>
      </c>
      <c r="BE29" s="12">
        <f t="shared" si="16"/>
        <v>1.4023809193132034E-3</v>
      </c>
    </row>
    <row r="30" spans="1:57" x14ac:dyDescent="0.35">
      <c r="A30" s="11">
        <v>390826049</v>
      </c>
      <c r="B30" t="s">
        <v>99</v>
      </c>
      <c r="C30" s="2">
        <v>73286802</v>
      </c>
      <c r="D30" s="2">
        <v>2923694</v>
      </c>
      <c r="E30" s="2">
        <v>12489695</v>
      </c>
      <c r="F30" s="2">
        <v>4116381</v>
      </c>
      <c r="I30" s="2">
        <v>84583810</v>
      </c>
      <c r="J30" s="2">
        <v>65493748</v>
      </c>
      <c r="K30" s="2">
        <v>2296488</v>
      </c>
      <c r="L30" s="2">
        <v>7989793</v>
      </c>
      <c r="M30" s="2">
        <v>2493227</v>
      </c>
      <c r="P30" s="2">
        <v>73286802</v>
      </c>
      <c r="Q30" s="2">
        <v>64160017</v>
      </c>
      <c r="R30" s="2">
        <v>5291561</v>
      </c>
      <c r="S30" s="2">
        <v>-1667270</v>
      </c>
      <c r="T30" s="2">
        <v>2290560</v>
      </c>
      <c r="U30" s="2">
        <v>0</v>
      </c>
      <c r="V30" s="2">
        <v>0</v>
      </c>
      <c r="W30" s="2">
        <v>65493748</v>
      </c>
      <c r="X30" s="2">
        <v>52070009</v>
      </c>
      <c r="Y30" s="2">
        <v>3076708</v>
      </c>
      <c r="Z30" s="2">
        <v>11479108</v>
      </c>
      <c r="AA30" s="2">
        <v>2465808</v>
      </c>
      <c r="AB30" s="2">
        <v>0</v>
      </c>
      <c r="AC30" s="2">
        <v>0</v>
      </c>
      <c r="AD30" s="2">
        <v>64160017</v>
      </c>
      <c r="AE30" s="2">
        <v>46828587</v>
      </c>
      <c r="AF30" s="2">
        <v>818348</v>
      </c>
      <c r="AG30" s="2">
        <v>5991667</v>
      </c>
      <c r="AH30" s="2">
        <v>1558730</v>
      </c>
      <c r="AI30" s="2">
        <v>9863</v>
      </c>
      <c r="AJ30" s="2">
        <v>0</v>
      </c>
      <c r="AK30" s="2">
        <v>52070009</v>
      </c>
      <c r="AL30" s="3">
        <v>2.366E-2</v>
      </c>
      <c r="AM30" s="3">
        <v>0.76692000000000005</v>
      </c>
      <c r="AN30" s="3">
        <v>0.20942</v>
      </c>
      <c r="AO30" s="12">
        <f t="shared" si="0"/>
        <v>0.8062430540558484</v>
      </c>
      <c r="AP30" s="4">
        <f t="shared" si="1"/>
        <v>0.12552523861710352</v>
      </c>
      <c r="AQ30" s="4">
        <f t="shared" si="2"/>
        <v>0.17042215868554342</v>
      </c>
      <c r="AR30" s="4">
        <f t="shared" si="3"/>
        <v>0.12199321681819156</v>
      </c>
      <c r="AS30" s="4">
        <f t="shared" si="4"/>
        <v>-2.5986121543577521E-2</v>
      </c>
      <c r="AT30" s="4">
        <f t="shared" si="5"/>
        <v>0.22045527205497506</v>
      </c>
      <c r="AU30" s="4">
        <f t="shared" si="6"/>
        <v>0.12794891718599155</v>
      </c>
      <c r="AV30" s="12">
        <f t="shared" si="7"/>
        <v>0.12296668864022479</v>
      </c>
      <c r="AW30" s="4">
        <f t="shared" si="8"/>
        <v>8.2424214213736066E-2</v>
      </c>
      <c r="AX30" s="12">
        <f t="shared" si="9"/>
        <v>5.2148793848978046E-2</v>
      </c>
      <c r="AY30" s="12">
        <f t="shared" si="10"/>
        <v>3.5930496024118651E-2</v>
      </c>
      <c r="AZ30" s="12">
        <f t="shared" si="11"/>
        <v>3.5333489929891354E-2</v>
      </c>
      <c r="BA30" s="12">
        <f t="shared" si="12"/>
        <v>4.242979348554908E-2</v>
      </c>
      <c r="BB30" s="12">
        <f t="shared" si="13"/>
        <v>3.1721238995142058E-2</v>
      </c>
      <c r="BC30" s="12">
        <f t="shared" si="14"/>
        <v>3.9512762456735837E-2</v>
      </c>
      <c r="BD30" s="4">
        <f t="shared" si="15"/>
        <v>7.1997937313404772E-3</v>
      </c>
      <c r="BE30" s="12" t="str">
        <f t="shared" si="16"/>
        <v/>
      </c>
    </row>
    <row r="31" spans="1:57" x14ac:dyDescent="0.35">
      <c r="A31" s="11">
        <v>381358014</v>
      </c>
      <c r="B31" t="s">
        <v>90</v>
      </c>
      <c r="C31" s="2">
        <v>192294969</v>
      </c>
      <c r="D31" s="2">
        <v>6669948</v>
      </c>
      <c r="E31" s="2">
        <v>31728379</v>
      </c>
      <c r="F31" s="2">
        <v>1849014</v>
      </c>
      <c r="G31" s="2">
        <v>6433477</v>
      </c>
      <c r="H31" s="2">
        <v>363133</v>
      </c>
      <c r="I31" s="2">
        <v>222047672</v>
      </c>
      <c r="J31" s="2">
        <v>169495896</v>
      </c>
      <c r="K31" s="2">
        <v>10482875</v>
      </c>
      <c r="L31" s="2">
        <v>20286899</v>
      </c>
      <c r="M31" s="2">
        <v>1507335</v>
      </c>
      <c r="N31" s="2">
        <v>6055497</v>
      </c>
      <c r="O31" s="2">
        <v>407869</v>
      </c>
      <c r="P31" s="2">
        <v>192294969</v>
      </c>
      <c r="Q31" s="2">
        <v>155218448</v>
      </c>
      <c r="R31" s="2">
        <v>22396461</v>
      </c>
      <c r="S31" s="2">
        <v>-1298112</v>
      </c>
      <c r="T31" s="2">
        <v>1462196</v>
      </c>
      <c r="U31" s="2">
        <v>4987365</v>
      </c>
      <c r="V31" s="2">
        <v>371340</v>
      </c>
      <c r="W31" s="2">
        <v>169495896</v>
      </c>
      <c r="X31" s="2">
        <v>131557148</v>
      </c>
      <c r="Y31" s="2">
        <v>3017106</v>
      </c>
      <c r="Z31" s="2">
        <v>28423095</v>
      </c>
      <c r="AA31" s="2">
        <v>1816291</v>
      </c>
      <c r="AB31" s="2">
        <v>5480623</v>
      </c>
      <c r="AC31" s="2">
        <v>481987</v>
      </c>
      <c r="AD31" s="2">
        <v>155218448</v>
      </c>
      <c r="AE31" s="2">
        <v>122589205</v>
      </c>
      <c r="AF31" s="2">
        <v>651351</v>
      </c>
      <c r="AG31" s="2">
        <v>16722621</v>
      </c>
      <c r="AH31" s="2">
        <v>1569247</v>
      </c>
      <c r="AI31" s="2">
        <v>6336281</v>
      </c>
      <c r="AJ31" s="2">
        <v>500501</v>
      </c>
      <c r="AK31" s="2">
        <v>131557148</v>
      </c>
      <c r="AL31" s="3">
        <v>0.22</v>
      </c>
      <c r="AM31" s="3">
        <v>0.52</v>
      </c>
      <c r="AN31" s="3">
        <v>0.26</v>
      </c>
      <c r="AO31" s="12">
        <f t="shared" si="0"/>
        <v>0.81131505013022964</v>
      </c>
      <c r="AP31" s="4">
        <f t="shared" si="1"/>
        <v>0.12615663297033763</v>
      </c>
      <c r="AQ31" s="4">
        <f t="shared" si="2"/>
        <v>0.16499848729791783</v>
      </c>
      <c r="AR31" s="4">
        <f t="shared" si="3"/>
        <v>0.11968961773564123</v>
      </c>
      <c r="AS31" s="4">
        <f t="shared" si="4"/>
        <v>-8.3631296197472609E-3</v>
      </c>
      <c r="AT31" s="4">
        <f t="shared" si="5"/>
        <v>0.21605131634504574</v>
      </c>
      <c r="AU31" s="4">
        <f t="shared" si="6"/>
        <v>0.13641185616629131</v>
      </c>
      <c r="AV31" s="12">
        <f t="shared" si="7"/>
        <v>0.12575762958502978</v>
      </c>
      <c r="AW31" s="4">
        <f t="shared" si="8"/>
        <v>7.4607648594864545E-2</v>
      </c>
      <c r="AX31" s="12">
        <f t="shared" si="9"/>
        <v>3.9978945830969878E-2</v>
      </c>
      <c r="AY31" s="12">
        <f t="shared" si="10"/>
        <v>4.1807755427987384E-2</v>
      </c>
      <c r="AZ31" s="12">
        <f t="shared" si="11"/>
        <v>3.9724521686051541E-2</v>
      </c>
      <c r="BA31" s="12">
        <f t="shared" si="12"/>
        <v>5.0889365076936324E-2</v>
      </c>
      <c r="BB31" s="12">
        <f t="shared" si="13"/>
        <v>6.2212405621260285E-2</v>
      </c>
      <c r="BC31" s="12">
        <f t="shared" si="14"/>
        <v>4.6922598728641088E-2</v>
      </c>
      <c r="BD31" s="4">
        <f t="shared" si="15"/>
        <v>8.6683525625136752E-3</v>
      </c>
      <c r="BE31" s="12">
        <f t="shared" si="16"/>
        <v>1.8884165399043799E-3</v>
      </c>
    </row>
    <row r="32" spans="1:57" x14ac:dyDescent="0.35">
      <c r="A32" s="11">
        <v>231365954</v>
      </c>
      <c r="B32" t="s">
        <v>82</v>
      </c>
      <c r="C32" s="2">
        <v>383627404</v>
      </c>
      <c r="D32" s="2">
        <v>2483050</v>
      </c>
      <c r="E32" s="2">
        <v>61660389</v>
      </c>
      <c r="F32" s="2">
        <v>6011792</v>
      </c>
      <c r="G32" s="2">
        <v>7592347</v>
      </c>
      <c r="H32" s="2">
        <v>3340291</v>
      </c>
      <c r="I32" s="2">
        <v>430826413</v>
      </c>
      <c r="J32" s="2">
        <v>351506362</v>
      </c>
      <c r="K32" s="2">
        <v>2256457</v>
      </c>
      <c r="L32" s="2">
        <v>46128627</v>
      </c>
      <c r="M32" s="2">
        <v>5472787</v>
      </c>
      <c r="N32" s="2">
        <v>7052759</v>
      </c>
      <c r="O32" s="2">
        <v>3738496</v>
      </c>
      <c r="P32" s="2">
        <v>383627404</v>
      </c>
      <c r="Q32" s="2">
        <v>356901810</v>
      </c>
      <c r="R32" s="2">
        <v>2952166</v>
      </c>
      <c r="S32" s="2">
        <v>5549396</v>
      </c>
      <c r="T32" s="2">
        <v>3829995</v>
      </c>
      <c r="U32" s="2">
        <v>6341405</v>
      </c>
      <c r="V32" s="2">
        <v>3725610</v>
      </c>
      <c r="W32" s="2">
        <v>351506362</v>
      </c>
      <c r="X32" s="2">
        <v>309076283</v>
      </c>
      <c r="Y32" s="2">
        <v>5444565</v>
      </c>
      <c r="Z32" s="2">
        <v>54532629</v>
      </c>
      <c r="AA32" s="2">
        <v>3806162</v>
      </c>
      <c r="AB32" s="2">
        <v>6282033</v>
      </c>
      <c r="AC32" s="2">
        <v>2063472</v>
      </c>
      <c r="AD32" s="2">
        <v>356901810</v>
      </c>
      <c r="AE32" s="2">
        <v>276019623</v>
      </c>
      <c r="AF32" s="2">
        <v>4198184</v>
      </c>
      <c r="AG32" s="2">
        <v>40449270</v>
      </c>
      <c r="AH32" s="2">
        <v>3649377</v>
      </c>
      <c r="AI32" s="2">
        <v>6076670</v>
      </c>
      <c r="AJ32" s="2">
        <v>1864747</v>
      </c>
      <c r="AK32" s="2">
        <v>309076283</v>
      </c>
      <c r="AL32" s="3">
        <v>0.57799999999999996</v>
      </c>
      <c r="AM32" s="3">
        <v>0.15590000000000001</v>
      </c>
      <c r="AN32" s="3">
        <v>0.2661</v>
      </c>
      <c r="AO32" s="12">
        <f t="shared" si="0"/>
        <v>0.56085429114581464</v>
      </c>
      <c r="AP32" s="4">
        <f t="shared" si="1"/>
        <v>9.3131659326124883E-2</v>
      </c>
      <c r="AQ32" s="4">
        <f t="shared" si="2"/>
        <v>0.16072988623096385</v>
      </c>
      <c r="AR32" s="4">
        <f t="shared" si="3"/>
        <v>0.13123127199615237</v>
      </c>
      <c r="AS32" s="4">
        <f t="shared" si="4"/>
        <v>1.5548803184831145E-2</v>
      </c>
      <c r="AT32" s="4">
        <f t="shared" si="5"/>
        <v>0.17643744279142895</v>
      </c>
      <c r="AU32" s="4">
        <f t="shared" si="6"/>
        <v>0.14654490706264026</v>
      </c>
      <c r="AV32" s="12">
        <f t="shared" si="7"/>
        <v>0.12609846225320331</v>
      </c>
      <c r="AW32" s="4">
        <f t="shared" si="8"/>
        <v>5.7269500521117254E-2</v>
      </c>
      <c r="AX32" s="12">
        <f t="shared" si="9"/>
        <v>3.3406778177086004E-2</v>
      </c>
      <c r="AY32" s="12">
        <f t="shared" si="10"/>
        <v>3.4076916553986723E-2</v>
      </c>
      <c r="AZ32" s="12">
        <f t="shared" si="11"/>
        <v>2.8716213059157086E-2</v>
      </c>
      <c r="BA32" s="12">
        <f t="shared" si="12"/>
        <v>3.0295876414060965E-2</v>
      </c>
      <c r="BB32" s="12">
        <f t="shared" si="13"/>
        <v>3.3245992324547217E-2</v>
      </c>
      <c r="BC32" s="12">
        <f t="shared" si="14"/>
        <v>3.1948355305767603E-2</v>
      </c>
      <c r="BD32" s="4">
        <f t="shared" si="15"/>
        <v>2.0745631868599457E-3</v>
      </c>
      <c r="BE32" s="12">
        <f t="shared" si="16"/>
        <v>8.7071230187716203E-3</v>
      </c>
    </row>
    <row r="33" spans="1:57" x14ac:dyDescent="0.35">
      <c r="A33" s="11">
        <v>314379459</v>
      </c>
      <c r="B33" t="s">
        <v>80</v>
      </c>
      <c r="C33" s="2">
        <v>693709382</v>
      </c>
      <c r="D33" s="2">
        <v>8339324</v>
      </c>
      <c r="E33" s="2">
        <v>132232954</v>
      </c>
      <c r="F33" s="2">
        <v>9212151</v>
      </c>
      <c r="G33" s="2">
        <v>23762608</v>
      </c>
      <c r="I33" s="2">
        <v>801306901</v>
      </c>
      <c r="J33" s="2">
        <v>646081840</v>
      </c>
      <c r="K33" s="2">
        <v>6554929</v>
      </c>
      <c r="L33" s="2">
        <v>72974167</v>
      </c>
      <c r="M33" s="2">
        <v>8539086</v>
      </c>
      <c r="N33" s="2">
        <v>23362468</v>
      </c>
      <c r="P33" s="2">
        <v>693709382</v>
      </c>
      <c r="Q33" s="2">
        <v>673401501</v>
      </c>
      <c r="R33" s="2">
        <v>-948304</v>
      </c>
      <c r="S33" s="2">
        <v>4934148</v>
      </c>
      <c r="T33" s="2">
        <v>8304957</v>
      </c>
      <c r="U33" s="2">
        <v>23000548</v>
      </c>
      <c r="W33" s="2">
        <v>646081840</v>
      </c>
      <c r="X33" s="2">
        <v>574701875</v>
      </c>
      <c r="Y33" s="2">
        <v>2647651</v>
      </c>
      <c r="Z33" s="2">
        <v>127297371</v>
      </c>
      <c r="AA33" s="2">
        <v>8096900</v>
      </c>
      <c r="AB33" s="2">
        <v>23148496</v>
      </c>
      <c r="AD33" s="2">
        <v>673401501</v>
      </c>
      <c r="AE33" s="2">
        <v>534711143</v>
      </c>
      <c r="AF33" s="2">
        <v>12451126</v>
      </c>
      <c r="AG33" s="2">
        <v>58362967</v>
      </c>
      <c r="AH33" s="2">
        <v>7904037</v>
      </c>
      <c r="AI33" s="2">
        <v>22919324</v>
      </c>
      <c r="AK33" s="2">
        <v>574701875</v>
      </c>
      <c r="AL33" s="3">
        <v>0.36099999999999999</v>
      </c>
      <c r="AM33" s="3">
        <v>0.21177000000000001</v>
      </c>
      <c r="AN33" s="3">
        <v>0.42724000000000001</v>
      </c>
      <c r="AO33" s="12">
        <f t="shared" si="0"/>
        <v>0.49857902063582021</v>
      </c>
      <c r="AP33" s="4">
        <f t="shared" si="1"/>
        <v>8.4266225028049702E-2</v>
      </c>
      <c r="AQ33" s="4">
        <f t="shared" si="2"/>
        <v>0.19061722016612426</v>
      </c>
      <c r="AR33" s="4">
        <f t="shared" si="3"/>
        <v>0.11294879763220089</v>
      </c>
      <c r="AS33" s="4">
        <f t="shared" si="4"/>
        <v>7.3272007749801554E-3</v>
      </c>
      <c r="AT33" s="4">
        <f t="shared" si="5"/>
        <v>0.2215015759257789</v>
      </c>
      <c r="AU33" s="4">
        <f t="shared" si="6"/>
        <v>0.10914858940951601</v>
      </c>
      <c r="AV33" s="12">
        <f t="shared" si="7"/>
        <v>0.12830867678172003</v>
      </c>
      <c r="AW33" s="4">
        <f t="shared" si="8"/>
        <v>7.4574557862489038E-2</v>
      </c>
      <c r="AX33" s="12">
        <f t="shared" si="9"/>
        <v>4.4112909504678617E-2</v>
      </c>
      <c r="AY33" s="12">
        <f t="shared" si="10"/>
        <v>4.7621679372370156E-2</v>
      </c>
      <c r="AZ33" s="12">
        <f t="shared" si="11"/>
        <v>4.7451156111261585E-2</v>
      </c>
      <c r="BA33" s="12">
        <f t="shared" si="12"/>
        <v>5.0068602650747099E-2</v>
      </c>
      <c r="BB33" s="12">
        <f t="shared" si="13"/>
        <v>5.5566971902974369E-2</v>
      </c>
      <c r="BC33" s="12">
        <f t="shared" si="14"/>
        <v>4.8964263908406372E-2</v>
      </c>
      <c r="BD33" s="4">
        <f t="shared" si="15"/>
        <v>3.8063889688816467E-3</v>
      </c>
      <c r="BE33" s="12" t="str">
        <f t="shared" si="16"/>
        <v/>
      </c>
    </row>
    <row r="34" spans="1:57" x14ac:dyDescent="0.35">
      <c r="A34" s="11">
        <v>231177930</v>
      </c>
      <c r="B34" t="s">
        <v>106</v>
      </c>
      <c r="C34" s="2">
        <v>122472260</v>
      </c>
      <c r="D34" s="2">
        <v>2060667</v>
      </c>
      <c r="E34" s="2">
        <v>20726273</v>
      </c>
      <c r="F34" s="2">
        <v>2120376</v>
      </c>
      <c r="G34" s="2">
        <v>3409290</v>
      </c>
      <c r="H34" s="2">
        <v>412420</v>
      </c>
      <c r="I34" s="2">
        <v>139317114</v>
      </c>
      <c r="J34" s="2">
        <v>113901792</v>
      </c>
      <c r="K34" s="2">
        <v>895806</v>
      </c>
      <c r="L34" s="2">
        <v>14365532</v>
      </c>
      <c r="M34" s="2">
        <v>2399306</v>
      </c>
      <c r="N34" s="2">
        <v>3882679</v>
      </c>
      <c r="O34" s="2">
        <v>408885</v>
      </c>
      <c r="P34" s="2">
        <v>122472260</v>
      </c>
      <c r="Q34" s="2">
        <v>119638270</v>
      </c>
      <c r="R34" s="2">
        <v>979032</v>
      </c>
      <c r="S34" s="2">
        <v>-1017316</v>
      </c>
      <c r="T34" s="2">
        <v>2062287</v>
      </c>
      <c r="U34" s="2">
        <v>3244920</v>
      </c>
      <c r="V34" s="2">
        <v>390987</v>
      </c>
      <c r="W34" s="2">
        <v>113901792</v>
      </c>
      <c r="X34" s="2">
        <v>100251070</v>
      </c>
      <c r="Y34" s="2">
        <v>2494549</v>
      </c>
      <c r="Z34" s="2">
        <v>23648053</v>
      </c>
      <c r="AA34" s="2">
        <v>2430704</v>
      </c>
      <c r="AB34" s="2">
        <v>3894599</v>
      </c>
      <c r="AC34" s="2">
        <v>430099</v>
      </c>
      <c r="AD34" s="2">
        <v>119638270</v>
      </c>
      <c r="AE34" s="2">
        <v>91729268</v>
      </c>
      <c r="AF34" s="2">
        <v>3196968</v>
      </c>
      <c r="AG34" s="2">
        <v>11937832</v>
      </c>
      <c r="AH34" s="2">
        <v>2347347</v>
      </c>
      <c r="AI34" s="2">
        <v>3863150</v>
      </c>
      <c r="AJ34" s="2">
        <v>402501</v>
      </c>
      <c r="AK34" s="2">
        <v>100251070</v>
      </c>
      <c r="AL34" s="3">
        <v>0.21</v>
      </c>
      <c r="AM34" s="3">
        <v>0.59</v>
      </c>
      <c r="AN34" s="3">
        <v>0.2</v>
      </c>
      <c r="AO34" s="12">
        <f t="shared" si="0"/>
        <v>0.51878584706464681</v>
      </c>
      <c r="AP34" s="4">
        <f t="shared" si="1"/>
        <v>8.7174627561613427E-2</v>
      </c>
      <c r="AQ34" s="4">
        <f t="shared" si="2"/>
        <v>0.16923238780765537</v>
      </c>
      <c r="AR34" s="4">
        <f t="shared" si="3"/>
        <v>0.12612208945755657</v>
      </c>
      <c r="AS34" s="4">
        <f t="shared" si="4"/>
        <v>-8.5032657192385015E-3</v>
      </c>
      <c r="AT34" s="4">
        <f t="shared" si="5"/>
        <v>0.23588828528214212</v>
      </c>
      <c r="AU34" s="4">
        <f t="shared" si="6"/>
        <v>0.13014201748562956</v>
      </c>
      <c r="AV34" s="12">
        <f t="shared" si="7"/>
        <v>0.13057630286274904</v>
      </c>
      <c r="AW34" s="4">
        <f t="shared" si="8"/>
        <v>7.9935050587548767E-2</v>
      </c>
      <c r="AX34" s="12">
        <f t="shared" si="9"/>
        <v>4.2245152394917294E-2</v>
      </c>
      <c r="AY34" s="12">
        <f t="shared" si="10"/>
        <v>5.3152915447758201E-2</v>
      </c>
      <c r="AZ34" s="12">
        <f t="shared" si="11"/>
        <v>4.5450077854308352E-2</v>
      </c>
      <c r="BA34" s="12">
        <f t="shared" si="12"/>
        <v>5.7531692987027018E-2</v>
      </c>
      <c r="BB34" s="12">
        <f t="shared" si="13"/>
        <v>6.4699302696300073E-2</v>
      </c>
      <c r="BC34" s="12">
        <f t="shared" si="14"/>
        <v>5.2615828276062183E-2</v>
      </c>
      <c r="BD34" s="4">
        <f t="shared" si="15"/>
        <v>8.1161991090618543E-3</v>
      </c>
      <c r="BE34" s="12">
        <f t="shared" si="16"/>
        <v>3.367456434624461E-3</v>
      </c>
    </row>
    <row r="35" spans="1:57" x14ac:dyDescent="0.35">
      <c r="A35" s="11">
        <v>951664112</v>
      </c>
      <c r="B35" t="s">
        <v>97</v>
      </c>
      <c r="C35" s="2">
        <v>1823441482</v>
      </c>
      <c r="D35" s="2">
        <v>17608574</v>
      </c>
      <c r="E35" s="2">
        <v>332505986</v>
      </c>
      <c r="F35" s="2">
        <v>33971825</v>
      </c>
      <c r="G35" s="2">
        <v>33293045</v>
      </c>
      <c r="H35" s="2">
        <v>4830436</v>
      </c>
      <c r="I35" s="2">
        <v>2101460736</v>
      </c>
      <c r="J35" s="2">
        <v>1679640364</v>
      </c>
      <c r="K35" s="2">
        <v>5995664</v>
      </c>
      <c r="L35" s="2">
        <v>206443561</v>
      </c>
      <c r="M35" s="2">
        <v>31394399</v>
      </c>
      <c r="N35" s="2">
        <v>33123286</v>
      </c>
      <c r="O35" s="2">
        <v>4120422</v>
      </c>
      <c r="P35" s="2">
        <v>1823441482</v>
      </c>
      <c r="Q35" s="2">
        <v>1700454506</v>
      </c>
      <c r="R35" s="2">
        <v>11291840</v>
      </c>
      <c r="S35" s="2">
        <v>32915985</v>
      </c>
      <c r="T35" s="2">
        <v>29014695</v>
      </c>
      <c r="U35" s="2">
        <v>31509422</v>
      </c>
      <c r="V35" s="2">
        <v>4497850</v>
      </c>
      <c r="W35" s="2">
        <v>1679640364</v>
      </c>
      <c r="X35" s="2">
        <v>1454834506</v>
      </c>
      <c r="Y35" s="2">
        <v>16786752</v>
      </c>
      <c r="Z35" s="2">
        <v>297388042</v>
      </c>
      <c r="AA35" s="2">
        <v>26897738</v>
      </c>
      <c r="AB35" s="2">
        <v>37450459</v>
      </c>
      <c r="AC35" s="2">
        <v>4206597</v>
      </c>
      <c r="AD35" s="2">
        <v>1700454506</v>
      </c>
      <c r="AE35" s="2">
        <v>1340402250</v>
      </c>
      <c r="AF35" s="2">
        <v>26434588</v>
      </c>
      <c r="AG35" s="2">
        <v>169589920</v>
      </c>
      <c r="AH35" s="2">
        <v>25822164</v>
      </c>
      <c r="AI35" s="2">
        <v>51857374</v>
      </c>
      <c r="AJ35" s="2">
        <v>3912714</v>
      </c>
      <c r="AK35" s="2">
        <v>1454834506</v>
      </c>
      <c r="AL35" s="3">
        <v>0.44405</v>
      </c>
      <c r="AM35" s="3">
        <v>0.41133999999999998</v>
      </c>
      <c r="AN35" s="3">
        <v>0.14460999999999999</v>
      </c>
      <c r="AO35" s="12">
        <f t="shared" si="0"/>
        <v>0.56778365300416345</v>
      </c>
      <c r="AP35" s="4">
        <f t="shared" si="1"/>
        <v>9.4100524841024047E-2</v>
      </c>
      <c r="AQ35" s="4">
        <f t="shared" si="2"/>
        <v>0.18235078519509079</v>
      </c>
      <c r="AR35" s="4">
        <f t="shared" si="3"/>
        <v>0.12290938311839712</v>
      </c>
      <c r="AS35" s="4">
        <f t="shared" si="4"/>
        <v>1.9357168853301861E-2</v>
      </c>
      <c r="AT35" s="4">
        <f t="shared" si="5"/>
        <v>0.2044136572053509</v>
      </c>
      <c r="AU35" s="4">
        <f t="shared" si="6"/>
        <v>0.12652166168775084</v>
      </c>
      <c r="AV35" s="12">
        <f t="shared" si="7"/>
        <v>0.1311105312119783</v>
      </c>
      <c r="AW35" s="4">
        <f t="shared" si="8"/>
        <v>6.4149890819372446E-2</v>
      </c>
      <c r="AX35" s="12">
        <f t="shared" si="9"/>
        <v>3.4275946896978209E-2</v>
      </c>
      <c r="AY35" s="12">
        <f t="shared" si="10"/>
        <v>3.6834814506928881E-2</v>
      </c>
      <c r="AZ35" s="12">
        <f t="shared" si="11"/>
        <v>3.5812081807041117E-2</v>
      </c>
      <c r="BA35" s="12">
        <f t="shared" si="12"/>
        <v>4.0787513761988151E-2</v>
      </c>
      <c r="BB35" s="12">
        <f t="shared" si="13"/>
        <v>5.5579934567803746E-2</v>
      </c>
      <c r="BC35" s="12">
        <f t="shared" si="14"/>
        <v>4.0658058308148025E-2</v>
      </c>
      <c r="BD35" s="4">
        <f t="shared" si="15"/>
        <v>7.765451400922275E-3</v>
      </c>
      <c r="BE35" s="12">
        <f t="shared" si="16"/>
        <v>2.6490765114665742E-3</v>
      </c>
    </row>
    <row r="36" spans="1:57" x14ac:dyDescent="0.35">
      <c r="A36" s="11">
        <v>560529961</v>
      </c>
      <c r="B36" t="s">
        <v>79</v>
      </c>
      <c r="C36" s="2">
        <v>564626876</v>
      </c>
      <c r="D36" s="2">
        <v>9791039</v>
      </c>
      <c r="E36" s="2">
        <v>101717807</v>
      </c>
      <c r="F36" s="2">
        <v>12323175</v>
      </c>
      <c r="G36" s="2">
        <v>13184563</v>
      </c>
      <c r="H36" s="2">
        <v>1286189</v>
      </c>
      <c r="I36" s="2">
        <v>649341795</v>
      </c>
      <c r="J36" s="2">
        <v>511392612</v>
      </c>
      <c r="K36" s="2">
        <v>11585559</v>
      </c>
      <c r="L36" s="2">
        <v>66134462</v>
      </c>
      <c r="M36" s="2">
        <v>11032243</v>
      </c>
      <c r="N36" s="2">
        <v>12297959</v>
      </c>
      <c r="O36" s="2">
        <v>1155555</v>
      </c>
      <c r="P36" s="2">
        <v>564626876</v>
      </c>
      <c r="Q36" s="2">
        <v>509583005</v>
      </c>
      <c r="R36" s="2">
        <v>18359499</v>
      </c>
      <c r="S36" s="2">
        <v>7182718</v>
      </c>
      <c r="T36" s="2">
        <v>10831170</v>
      </c>
      <c r="U36" s="2">
        <v>11841482</v>
      </c>
      <c r="V36" s="2">
        <v>1059958</v>
      </c>
      <c r="W36" s="2">
        <v>511392612</v>
      </c>
      <c r="X36" s="2">
        <v>427775354</v>
      </c>
      <c r="Y36" s="2">
        <v>19921799</v>
      </c>
      <c r="Z36" s="2">
        <v>85203047</v>
      </c>
      <c r="AA36" s="2">
        <v>10488672</v>
      </c>
      <c r="AB36" s="2">
        <v>11800766</v>
      </c>
      <c r="AC36" s="2">
        <v>1027757</v>
      </c>
      <c r="AD36" s="2">
        <v>509583005</v>
      </c>
      <c r="AE36" s="2">
        <v>369375527</v>
      </c>
      <c r="AF36" s="2">
        <v>27761534</v>
      </c>
      <c r="AG36" s="2">
        <v>54178829</v>
      </c>
      <c r="AH36" s="2">
        <v>9748553</v>
      </c>
      <c r="AI36" s="2">
        <v>12722405</v>
      </c>
      <c r="AJ36" s="2">
        <v>1069578</v>
      </c>
      <c r="AK36" s="2">
        <v>427775354</v>
      </c>
      <c r="AL36" s="3">
        <v>0.15</v>
      </c>
      <c r="AM36" s="3">
        <v>0.44</v>
      </c>
      <c r="AN36" s="3">
        <v>0.41</v>
      </c>
      <c r="AO36" s="12">
        <f t="shared" si="0"/>
        <v>0.75794482182897838</v>
      </c>
      <c r="AP36" s="4">
        <f t="shared" si="1"/>
        <v>0.11944058446947858</v>
      </c>
      <c r="AQ36" s="4">
        <f t="shared" si="2"/>
        <v>0.18015048755844204</v>
      </c>
      <c r="AR36" s="4">
        <f t="shared" si="3"/>
        <v>0.12932228672869447</v>
      </c>
      <c r="AS36" s="4">
        <f t="shared" si="4"/>
        <v>1.4095285614950994E-2</v>
      </c>
      <c r="AT36" s="4">
        <f t="shared" si="5"/>
        <v>0.19917708255815036</v>
      </c>
      <c r="AU36" s="4">
        <f t="shared" si="6"/>
        <v>0.14667682355685682</v>
      </c>
      <c r="AV36" s="12">
        <f t="shared" si="7"/>
        <v>0.13388439320341894</v>
      </c>
      <c r="AW36" s="4">
        <f t="shared" si="8"/>
        <v>6.4711013215243626E-2</v>
      </c>
      <c r="AX36" s="12">
        <f t="shared" si="9"/>
        <v>4.2023717101345198E-2</v>
      </c>
      <c r="AY36" s="12">
        <f t="shared" si="10"/>
        <v>4.336390234597684E-2</v>
      </c>
      <c r="AZ36" s="12">
        <f t="shared" si="11"/>
        <v>4.4413699254876524E-2</v>
      </c>
      <c r="BA36" s="12">
        <f t="shared" si="12"/>
        <v>4.7557986304787407E-2</v>
      </c>
      <c r="BB36" s="12">
        <f t="shared" si="13"/>
        <v>5.637818018042183E-2</v>
      </c>
      <c r="BC36" s="12">
        <f t="shared" si="14"/>
        <v>4.6747497037481565E-2</v>
      </c>
      <c r="BD36" s="4">
        <f t="shared" si="15"/>
        <v>5.15007519680339E-3</v>
      </c>
      <c r="BE36" s="12">
        <f t="shared" si="16"/>
        <v>2.2779450548152795E-3</v>
      </c>
    </row>
    <row r="37" spans="1:57" x14ac:dyDescent="0.35">
      <c r="A37" s="11">
        <v>420680387</v>
      </c>
      <c r="B37" t="s">
        <v>85</v>
      </c>
      <c r="C37" s="2">
        <v>1553629299</v>
      </c>
      <c r="D37" s="2">
        <v>15363250</v>
      </c>
      <c r="E37" s="2">
        <v>316328638</v>
      </c>
      <c r="F37" s="2">
        <v>17934254</v>
      </c>
      <c r="G37" s="2">
        <v>37865746</v>
      </c>
      <c r="I37" s="2">
        <v>1829521187</v>
      </c>
      <c r="J37" s="2">
        <v>1383856130</v>
      </c>
      <c r="K37" s="2">
        <v>1871612</v>
      </c>
      <c r="L37" s="2">
        <v>222301557</v>
      </c>
      <c r="M37" s="2">
        <v>16893207</v>
      </c>
      <c r="N37" s="2">
        <v>37506793</v>
      </c>
      <c r="P37" s="2">
        <v>1553629299</v>
      </c>
      <c r="Q37" s="2">
        <v>1500219483</v>
      </c>
      <c r="R37" s="2">
        <v>6271106</v>
      </c>
      <c r="S37" s="2">
        <v>-69353459</v>
      </c>
      <c r="T37" s="2">
        <v>17424397</v>
      </c>
      <c r="U37" s="2">
        <v>35856603</v>
      </c>
      <c r="W37" s="2">
        <v>1383856130</v>
      </c>
      <c r="X37" s="2">
        <v>1260593189</v>
      </c>
      <c r="Y37" s="2">
        <v>4248722</v>
      </c>
      <c r="Z37" s="2">
        <v>284843964</v>
      </c>
      <c r="AA37" s="2">
        <v>15701985</v>
      </c>
      <c r="AB37" s="2">
        <v>33764407</v>
      </c>
      <c r="AD37" s="2">
        <v>1500219483</v>
      </c>
      <c r="AE37" s="2">
        <v>1137472042</v>
      </c>
      <c r="AF37" s="2">
        <v>14749865</v>
      </c>
      <c r="AG37" s="2">
        <v>149816994</v>
      </c>
      <c r="AH37" s="2">
        <v>12540202</v>
      </c>
      <c r="AI37" s="2">
        <v>28905510</v>
      </c>
      <c r="AK37" s="2">
        <v>1260593189</v>
      </c>
      <c r="AL37" s="3">
        <v>0.69</v>
      </c>
      <c r="AM37" s="3">
        <v>0.31</v>
      </c>
      <c r="AN37" s="3">
        <v>0</v>
      </c>
      <c r="AO37" s="12">
        <f t="shared" si="0"/>
        <v>0.608409806524282</v>
      </c>
      <c r="AP37" s="4">
        <f t="shared" si="1"/>
        <v>9.9712958153034714E-2</v>
      </c>
      <c r="AQ37" s="4">
        <f t="shared" si="2"/>
        <v>0.20360625163519139</v>
      </c>
      <c r="AR37" s="4">
        <f t="shared" si="3"/>
        <v>0.16063921110065105</v>
      </c>
      <c r="AS37" s="4">
        <f t="shared" si="4"/>
        <v>-4.6228875031880917E-2</v>
      </c>
      <c r="AT37" s="4">
        <f t="shared" si="5"/>
        <v>0.22596025941244396</v>
      </c>
      <c r="AU37" s="4">
        <f t="shared" si="6"/>
        <v>0.13171048471361022</v>
      </c>
      <c r="AV37" s="12">
        <f t="shared" si="7"/>
        <v>0.13513746636600316</v>
      </c>
      <c r="AW37" s="4">
        <f t="shared" si="8"/>
        <v>9.6428820663539833E-2</v>
      </c>
      <c r="AX37" s="12">
        <f t="shared" si="9"/>
        <v>3.2987004409593387E-2</v>
      </c>
      <c r="AY37" s="12">
        <f t="shared" si="10"/>
        <v>3.7038481595817983E-2</v>
      </c>
      <c r="AZ37" s="12">
        <f t="shared" si="11"/>
        <v>3.6948407149823226E-2</v>
      </c>
      <c r="BA37" s="12">
        <f t="shared" si="12"/>
        <v>3.583466020834028E-2</v>
      </c>
      <c r="BB37" s="12">
        <f t="shared" si="13"/>
        <v>3.4565958810650887E-2</v>
      </c>
      <c r="BC37" s="12">
        <f t="shared" si="14"/>
        <v>3.5474902434845149E-2</v>
      </c>
      <c r="BD37" s="4">
        <f t="shared" si="15"/>
        <v>1.5337037973022253E-3</v>
      </c>
      <c r="BE37" s="12" t="str">
        <f t="shared" si="16"/>
        <v/>
      </c>
    </row>
    <row r="38" spans="1:57" x14ac:dyDescent="0.35">
      <c r="A38" s="11">
        <v>540505940</v>
      </c>
      <c r="B38" t="s">
        <v>98</v>
      </c>
      <c r="C38" s="2">
        <v>129759886</v>
      </c>
      <c r="D38" s="2">
        <v>2842287</v>
      </c>
      <c r="E38" s="2">
        <v>24073626</v>
      </c>
      <c r="F38" s="2">
        <v>2051760</v>
      </c>
      <c r="G38" s="2">
        <v>5072160</v>
      </c>
      <c r="H38" s="2">
        <v>-381936</v>
      </c>
      <c r="I38" s="2">
        <v>149933815</v>
      </c>
      <c r="J38" s="2">
        <v>118586298</v>
      </c>
      <c r="K38" s="2">
        <v>2977348</v>
      </c>
      <c r="L38" s="2">
        <v>14491352</v>
      </c>
      <c r="M38" s="2">
        <v>1282876</v>
      </c>
      <c r="N38" s="2">
        <v>4852137</v>
      </c>
      <c r="O38" s="2">
        <v>160099</v>
      </c>
      <c r="P38" s="2">
        <v>129759886</v>
      </c>
      <c r="Q38" s="2">
        <v>120318665</v>
      </c>
      <c r="R38" s="2">
        <v>3673013</v>
      </c>
      <c r="S38" s="2">
        <v>1445389</v>
      </c>
      <c r="T38" s="2">
        <v>1259119</v>
      </c>
      <c r="U38" s="2">
        <v>5556471</v>
      </c>
      <c r="V38" s="2">
        <v>35179</v>
      </c>
      <c r="W38" s="2">
        <v>118586298</v>
      </c>
      <c r="X38" s="2">
        <v>103125070</v>
      </c>
      <c r="Y38" s="2">
        <v>1986950</v>
      </c>
      <c r="Z38" s="2">
        <v>22427480</v>
      </c>
      <c r="AA38" s="2">
        <v>1255518</v>
      </c>
      <c r="AB38" s="2">
        <v>5526873</v>
      </c>
      <c r="AC38" s="2">
        <v>438444</v>
      </c>
      <c r="AD38" s="2">
        <v>120318665</v>
      </c>
      <c r="AE38" s="2">
        <v>96099380</v>
      </c>
      <c r="AF38" s="2">
        <v>1289142</v>
      </c>
      <c r="AG38" s="2">
        <v>13515077</v>
      </c>
      <c r="AH38" s="2">
        <v>1288186</v>
      </c>
      <c r="AI38" s="2">
        <v>4035581</v>
      </c>
      <c r="AJ38" s="2">
        <v>2454762</v>
      </c>
      <c r="AK38" s="2">
        <v>103125070</v>
      </c>
      <c r="AL38" s="3">
        <v>0.47439999999999999</v>
      </c>
      <c r="AM38" s="3">
        <v>0.32300000000000001</v>
      </c>
      <c r="AN38" s="3">
        <v>0.2026</v>
      </c>
      <c r="AO38" s="12">
        <f t="shared" si="0"/>
        <v>0.56019544558976342</v>
      </c>
      <c r="AP38" s="4">
        <f t="shared" si="1"/>
        <v>9.3039360311172103E-2</v>
      </c>
      <c r="AQ38" s="4">
        <f t="shared" si="2"/>
        <v>0.18552440775109805</v>
      </c>
      <c r="AR38" s="4">
        <f t="shared" si="3"/>
        <v>0.12220089710533</v>
      </c>
      <c r="AS38" s="4">
        <f t="shared" si="4"/>
        <v>1.201300729192765E-2</v>
      </c>
      <c r="AT38" s="4">
        <f t="shared" si="5"/>
        <v>0.21747844631766067</v>
      </c>
      <c r="AU38" s="4">
        <f t="shared" si="6"/>
        <v>0.14063646404378469</v>
      </c>
      <c r="AV38" s="12">
        <f t="shared" si="7"/>
        <v>0.13557064450196021</v>
      </c>
      <c r="AW38" s="4">
        <f t="shared" si="8"/>
        <v>7.0249795511498889E-2</v>
      </c>
      <c r="AX38" s="12">
        <f t="shared" si="9"/>
        <v>5.0940868346548852E-2</v>
      </c>
      <c r="AY38" s="12">
        <f t="shared" si="10"/>
        <v>4.9406943977846667E-2</v>
      </c>
      <c r="AZ38" s="12">
        <f t="shared" si="11"/>
        <v>5.7056914301106418E-2</v>
      </c>
      <c r="BA38" s="12">
        <f t="shared" si="12"/>
        <v>6.0707819800810255E-2</v>
      </c>
      <c r="BB38" s="12">
        <f t="shared" si="13"/>
        <v>5.3444916023108607E-2</v>
      </c>
      <c r="BC38" s="12">
        <f t="shared" si="14"/>
        <v>5.4311492489884164E-2</v>
      </c>
      <c r="BD38" s="4">
        <f t="shared" si="15"/>
        <v>4.1138060718844587E-3</v>
      </c>
      <c r="BE38" s="12" t="str">
        <f t="shared" si="16"/>
        <v/>
      </c>
    </row>
    <row r="39" spans="1:57" x14ac:dyDescent="0.35">
      <c r="A39" s="11">
        <v>370673513</v>
      </c>
      <c r="B39" t="s">
        <v>92</v>
      </c>
      <c r="C39" s="2">
        <v>98752347</v>
      </c>
      <c r="D39" s="2">
        <v>11130470</v>
      </c>
      <c r="E39" s="2">
        <v>18787764</v>
      </c>
      <c r="F39" s="2">
        <v>4155000</v>
      </c>
      <c r="G39" s="2">
        <v>87322</v>
      </c>
      <c r="H39" s="2">
        <v>0</v>
      </c>
      <c r="I39" s="2">
        <v>124428259</v>
      </c>
      <c r="J39" s="2">
        <v>84362700</v>
      </c>
      <c r="K39" s="2">
        <v>7112866</v>
      </c>
      <c r="L39" s="2">
        <v>11350743</v>
      </c>
      <c r="M39" s="2">
        <v>3998073</v>
      </c>
      <c r="N39" s="2">
        <v>75889</v>
      </c>
      <c r="O39" s="2">
        <v>0</v>
      </c>
      <c r="P39" s="2">
        <v>98752347</v>
      </c>
      <c r="Q39" s="2">
        <v>84085106</v>
      </c>
      <c r="R39" s="2">
        <v>2153598</v>
      </c>
      <c r="S39" s="2">
        <v>681058</v>
      </c>
      <c r="T39" s="2">
        <v>2486588</v>
      </c>
      <c r="U39" s="2">
        <v>70474</v>
      </c>
      <c r="V39" s="2">
        <v>0</v>
      </c>
      <c r="W39" s="2">
        <v>84362700</v>
      </c>
      <c r="X39" s="2">
        <v>67435543</v>
      </c>
      <c r="Y39" s="2">
        <v>4393325</v>
      </c>
      <c r="Z39" s="2">
        <v>15004316</v>
      </c>
      <c r="AA39" s="2">
        <v>2756938</v>
      </c>
      <c r="AB39" s="2">
        <v>-8860</v>
      </c>
      <c r="AC39" s="2">
        <v>0</v>
      </c>
      <c r="AD39" s="2">
        <v>84085106</v>
      </c>
      <c r="AE39" s="2">
        <v>57550359</v>
      </c>
      <c r="AF39" s="2">
        <v>5629547</v>
      </c>
      <c r="AG39" s="2">
        <v>7378101</v>
      </c>
      <c r="AH39" s="2">
        <v>3075965</v>
      </c>
      <c r="AI39" s="2">
        <v>46499</v>
      </c>
      <c r="AJ39" s="2">
        <v>0</v>
      </c>
      <c r="AK39" s="2">
        <v>67435543</v>
      </c>
      <c r="AL39" s="3">
        <v>0.19</v>
      </c>
      <c r="AM39" s="3">
        <v>0.61</v>
      </c>
      <c r="AN39" s="3">
        <v>0.2</v>
      </c>
      <c r="AO39" s="12">
        <f t="shared" si="0"/>
        <v>1.1620761566404825</v>
      </c>
      <c r="AP39" s="4">
        <f t="shared" si="1"/>
        <v>0.16674029605128027</v>
      </c>
      <c r="AQ39" s="4">
        <f t="shared" si="2"/>
        <v>0.19025131625479241</v>
      </c>
      <c r="AR39" s="4">
        <f t="shared" si="3"/>
        <v>0.13454693839813092</v>
      </c>
      <c r="AS39" s="4">
        <f t="shared" si="4"/>
        <v>8.0996270611825121E-3</v>
      </c>
      <c r="AT39" s="4">
        <f t="shared" si="5"/>
        <v>0.22249863102607478</v>
      </c>
      <c r="AU39" s="4">
        <f t="shared" si="6"/>
        <v>0.12820251911895111</v>
      </c>
      <c r="AV39" s="12">
        <f t="shared" si="7"/>
        <v>0.13671980637182635</v>
      </c>
      <c r="AW39" s="4">
        <f t="shared" si="8"/>
        <v>7.3272157567108198E-2</v>
      </c>
      <c r="AX39" s="12">
        <f t="shared" si="9"/>
        <v>3.8016941310751708E-2</v>
      </c>
      <c r="AY39" s="12">
        <f t="shared" si="10"/>
        <v>4.4496201341662545E-2</v>
      </c>
      <c r="AZ39" s="12">
        <f t="shared" si="11"/>
        <v>3.0360288575085388E-2</v>
      </c>
      <c r="BA39" s="12">
        <f t="shared" si="12"/>
        <v>3.6273313480857647E-2</v>
      </c>
      <c r="BB39" s="12">
        <f t="shared" si="13"/>
        <v>4.9965059259243494E-2</v>
      </c>
      <c r="BC39" s="12">
        <f t="shared" si="14"/>
        <v>3.9822360793520153E-2</v>
      </c>
      <c r="BD39" s="4">
        <f t="shared" si="15"/>
        <v>6.7838809635665034E-3</v>
      </c>
      <c r="BE39" s="12" t="str">
        <f t="shared" si="16"/>
        <v/>
      </c>
    </row>
    <row r="40" spans="1:57" x14ac:dyDescent="0.35">
      <c r="A40" s="11">
        <v>141338580</v>
      </c>
      <c r="B40" t="s">
        <v>105</v>
      </c>
      <c r="C40" s="2">
        <v>358608739</v>
      </c>
      <c r="D40" s="2">
        <v>8448287</v>
      </c>
      <c r="E40" s="2">
        <v>72927869</v>
      </c>
      <c r="F40" s="2">
        <v>4009105</v>
      </c>
      <c r="G40" s="2">
        <v>11568740</v>
      </c>
      <c r="H40" s="2">
        <v>8563000</v>
      </c>
      <c r="I40" s="2">
        <v>415844050</v>
      </c>
      <c r="J40" s="2">
        <v>321972461</v>
      </c>
      <c r="K40" s="2">
        <v>18078890</v>
      </c>
      <c r="L40" s="2">
        <v>41615439</v>
      </c>
      <c r="M40" s="2">
        <v>3789795</v>
      </c>
      <c r="N40" s="2">
        <v>13068256</v>
      </c>
      <c r="O40" s="2">
        <v>6200000</v>
      </c>
      <c r="P40" s="2">
        <v>358608739</v>
      </c>
      <c r="Q40" s="2">
        <v>327756302</v>
      </c>
      <c r="R40" s="2">
        <v>6306707</v>
      </c>
      <c r="S40" s="2">
        <v>10652263</v>
      </c>
      <c r="T40" s="2">
        <v>4087275</v>
      </c>
      <c r="U40" s="2">
        <v>13055536</v>
      </c>
      <c r="V40" s="2">
        <v>5600000</v>
      </c>
      <c r="W40" s="2">
        <v>321972461</v>
      </c>
      <c r="X40" s="2">
        <v>297078531</v>
      </c>
      <c r="Y40" s="2">
        <v>6711456</v>
      </c>
      <c r="Z40" s="2">
        <v>57057490</v>
      </c>
      <c r="AA40" s="2">
        <v>4794124</v>
      </c>
      <c r="AB40" s="2">
        <v>21437051</v>
      </c>
      <c r="AC40" s="2">
        <v>6860000</v>
      </c>
      <c r="AD40" s="2">
        <v>327756302</v>
      </c>
      <c r="AE40" s="2">
        <v>291305120</v>
      </c>
      <c r="AF40" s="2">
        <v>6635723</v>
      </c>
      <c r="AG40" s="2">
        <v>37872215</v>
      </c>
      <c r="AH40" s="2">
        <v>5109830</v>
      </c>
      <c r="AI40" s="2">
        <v>28774697</v>
      </c>
      <c r="AJ40" s="2">
        <v>4850</v>
      </c>
      <c r="AK40" s="2">
        <v>301923681</v>
      </c>
      <c r="AL40" s="3">
        <v>0.28999999999999998</v>
      </c>
      <c r="AM40" s="3">
        <v>0.37</v>
      </c>
      <c r="AN40" s="3">
        <v>0.34</v>
      </c>
      <c r="AO40" s="12">
        <f t="shared" si="0"/>
        <v>0.42752056675145289</v>
      </c>
      <c r="AP40" s="4">
        <f t="shared" si="1"/>
        <v>7.3782878383528816E-2</v>
      </c>
      <c r="AQ40" s="4">
        <f t="shared" si="2"/>
        <v>0.20336333465649314</v>
      </c>
      <c r="AR40" s="4">
        <f t="shared" si="3"/>
        <v>0.12925154800739308</v>
      </c>
      <c r="AS40" s="4">
        <f t="shared" si="4"/>
        <v>3.2500558906110671E-2</v>
      </c>
      <c r="AT40" s="4">
        <f t="shared" si="5"/>
        <v>0.19206197704000361</v>
      </c>
      <c r="AU40" s="4">
        <f t="shared" si="6"/>
        <v>0.13000875164844339</v>
      </c>
      <c r="AV40" s="12">
        <f t="shared" si="7"/>
        <v>0.13743723405168878</v>
      </c>
      <c r="AW40" s="4">
        <f t="shared" si="8"/>
        <v>6.0768424177254997E-2</v>
      </c>
      <c r="AX40" s="12">
        <f t="shared" si="9"/>
        <v>4.0229295371547819E-2</v>
      </c>
      <c r="AY40" s="12">
        <f t="shared" si="10"/>
        <v>4.954016067443532E-2</v>
      </c>
      <c r="AZ40" s="12">
        <f t="shared" si="11"/>
        <v>5.2769130677996476E-2</v>
      </c>
      <c r="BA40" s="12">
        <f t="shared" si="12"/>
        <v>8.3961948389007307E-2</v>
      </c>
      <c r="BB40" s="12">
        <f t="shared" si="13"/>
        <v>0.11423763290953232</v>
      </c>
      <c r="BC40" s="12">
        <f t="shared" si="14"/>
        <v>6.8147633604503849E-2</v>
      </c>
      <c r="BD40" s="4">
        <f t="shared" si="15"/>
        <v>2.7336973493181198E-2</v>
      </c>
      <c r="BE40" s="12">
        <f t="shared" si="16"/>
        <v>2.3878391875999432E-2</v>
      </c>
    </row>
    <row r="41" spans="1:57" x14ac:dyDescent="0.35">
      <c r="A41" s="11">
        <v>131628149</v>
      </c>
      <c r="B41" t="s">
        <v>70</v>
      </c>
      <c r="C41" s="2">
        <v>240710000</v>
      </c>
      <c r="D41" s="2">
        <v>13732348</v>
      </c>
      <c r="E41" s="2">
        <v>39368149</v>
      </c>
      <c r="F41" s="2">
        <v>5741252</v>
      </c>
      <c r="G41" s="2">
        <v>4842748</v>
      </c>
      <c r="H41" s="2">
        <v>1178328</v>
      </c>
      <c r="I41" s="2">
        <v>282048169</v>
      </c>
      <c r="J41" s="2">
        <v>213516000</v>
      </c>
      <c r="K41" s="2">
        <v>6855381</v>
      </c>
      <c r="L41" s="2">
        <v>31712887</v>
      </c>
      <c r="M41" s="2">
        <v>5366622</v>
      </c>
      <c r="N41" s="2">
        <v>4584844</v>
      </c>
      <c r="O41" s="2">
        <v>1422802</v>
      </c>
      <c r="P41" s="2">
        <v>240710000</v>
      </c>
      <c r="Q41" s="2">
        <v>215488726</v>
      </c>
      <c r="R41" s="2">
        <v>3771498</v>
      </c>
      <c r="S41" s="2">
        <v>4717370</v>
      </c>
      <c r="T41" s="2">
        <v>4968942</v>
      </c>
      <c r="U41" s="2">
        <v>4179058</v>
      </c>
      <c r="V41" s="2">
        <v>1313594</v>
      </c>
      <c r="W41" s="2">
        <v>213516000</v>
      </c>
      <c r="X41" s="2">
        <v>184014662</v>
      </c>
      <c r="Y41" s="2">
        <v>3637098</v>
      </c>
      <c r="Z41" s="2">
        <v>37263758</v>
      </c>
      <c r="AA41" s="2">
        <v>4393254</v>
      </c>
      <c r="AB41" s="2">
        <v>4488747</v>
      </c>
      <c r="AC41" s="2">
        <v>544791</v>
      </c>
      <c r="AD41" s="2">
        <v>215488726</v>
      </c>
      <c r="AE41" s="2">
        <v>165305949</v>
      </c>
      <c r="AF41" s="2">
        <v>2562445</v>
      </c>
      <c r="AG41" s="2">
        <v>25699698</v>
      </c>
      <c r="AH41" s="2">
        <v>3297095</v>
      </c>
      <c r="AI41" s="2">
        <v>5584906</v>
      </c>
      <c r="AJ41" s="2">
        <v>671429</v>
      </c>
      <c r="AK41" s="2">
        <v>184014662</v>
      </c>
      <c r="AL41" s="3">
        <v>0.14000000000000001</v>
      </c>
      <c r="AM41" s="3">
        <v>0.5</v>
      </c>
      <c r="AN41" s="3">
        <v>0.36</v>
      </c>
      <c r="AO41" s="12">
        <f t="shared" si="0"/>
        <v>0.70621910890817363</v>
      </c>
      <c r="AP41" s="4">
        <f t="shared" si="1"/>
        <v>0.11277397569194947</v>
      </c>
      <c r="AQ41" s="4">
        <f t="shared" si="2"/>
        <v>0.16355011839973413</v>
      </c>
      <c r="AR41" s="4">
        <f t="shared" si="3"/>
        <v>0.14852698158451827</v>
      </c>
      <c r="AS41" s="4">
        <f t="shared" si="4"/>
        <v>2.1891493293250061E-2</v>
      </c>
      <c r="AT41" s="4">
        <f t="shared" si="5"/>
        <v>0.20250428740292445</v>
      </c>
      <c r="AU41" s="4">
        <f t="shared" si="6"/>
        <v>0.15546747201457342</v>
      </c>
      <c r="AV41" s="12">
        <f t="shared" si="7"/>
        <v>0.13838807053900007</v>
      </c>
      <c r="AW41" s="4">
        <f t="shared" si="8"/>
        <v>6.1171846301081037E-2</v>
      </c>
      <c r="AX41" s="12">
        <f t="shared" si="9"/>
        <v>4.0492910977350985E-2</v>
      </c>
      <c r="AY41" s="12">
        <f t="shared" si="10"/>
        <v>4.3817245159898377E-2</v>
      </c>
      <c r="AZ41" s="12">
        <f t="shared" si="11"/>
        <v>4.2647548829100775E-2</v>
      </c>
      <c r="BA41" s="12">
        <f t="shared" si="12"/>
        <v>4.4465209892037262E-2</v>
      </c>
      <c r="BB41" s="12">
        <f t="shared" si="13"/>
        <v>5.0853002773432111E-2</v>
      </c>
      <c r="BC41" s="12">
        <f t="shared" si="14"/>
        <v>4.4455183526363899E-2</v>
      </c>
      <c r="BD41" s="4">
        <f t="shared" si="15"/>
        <v>3.4729325924061534E-3</v>
      </c>
      <c r="BE41" s="12">
        <f t="shared" si="16"/>
        <v>4.8952183124922107E-3</v>
      </c>
    </row>
    <row r="42" spans="1:57" x14ac:dyDescent="0.35">
      <c r="A42" s="11">
        <v>610444671</v>
      </c>
      <c r="B42" t="s">
        <v>75</v>
      </c>
      <c r="C42" s="2">
        <v>231243960</v>
      </c>
      <c r="D42" s="2">
        <v>5820759</v>
      </c>
      <c r="E42" s="2">
        <v>39580474</v>
      </c>
      <c r="F42" s="2">
        <v>4191749</v>
      </c>
      <c r="G42" s="2">
        <v>4066799</v>
      </c>
      <c r="H42" s="2">
        <v>1221458</v>
      </c>
      <c r="I42" s="2">
        <v>267165187</v>
      </c>
      <c r="J42" s="2">
        <v>207316357</v>
      </c>
      <c r="K42" s="2">
        <v>2487888</v>
      </c>
      <c r="L42" s="2">
        <v>31785282</v>
      </c>
      <c r="M42" s="2">
        <v>3920656</v>
      </c>
      <c r="N42" s="2">
        <v>5089145</v>
      </c>
      <c r="O42" s="2">
        <v>1335766</v>
      </c>
      <c r="P42" s="2">
        <v>231243960</v>
      </c>
      <c r="Q42" s="2">
        <v>214120391</v>
      </c>
      <c r="R42" s="2">
        <v>2468520</v>
      </c>
      <c r="S42" s="2">
        <v>554365</v>
      </c>
      <c r="T42" s="2">
        <v>4677418</v>
      </c>
      <c r="U42" s="2">
        <v>4116292</v>
      </c>
      <c r="V42" s="2">
        <v>1033209</v>
      </c>
      <c r="W42" s="2">
        <v>207316357</v>
      </c>
      <c r="X42" s="2">
        <v>176142486</v>
      </c>
      <c r="Y42" s="2">
        <v>6960309</v>
      </c>
      <c r="Z42" s="2">
        <v>41046587</v>
      </c>
      <c r="AA42" s="2">
        <v>4570373</v>
      </c>
      <c r="AB42" s="2">
        <v>4182857</v>
      </c>
      <c r="AC42" s="2">
        <v>1275761</v>
      </c>
      <c r="AD42" s="2">
        <v>214120391</v>
      </c>
      <c r="AE42" s="2">
        <v>159479194</v>
      </c>
      <c r="AF42" s="2">
        <v>4858754</v>
      </c>
      <c r="AG42" s="2">
        <v>21320374</v>
      </c>
      <c r="AH42" s="2">
        <v>4445423</v>
      </c>
      <c r="AI42" s="2">
        <v>4072249</v>
      </c>
      <c r="AJ42" s="2">
        <v>998164</v>
      </c>
      <c r="AK42" s="2">
        <v>176142486</v>
      </c>
      <c r="AL42" s="3">
        <v>0.36630000000000001</v>
      </c>
      <c r="AM42" s="3">
        <v>0.55489999999999995</v>
      </c>
      <c r="AN42" s="3">
        <v>7.8799999999999995E-2</v>
      </c>
      <c r="AO42" s="12">
        <f t="shared" si="0"/>
        <v>0.67523537270949585</v>
      </c>
      <c r="AP42" s="4">
        <f t="shared" si="1"/>
        <v>0.10870285766565413</v>
      </c>
      <c r="AQ42" s="4">
        <f t="shared" si="2"/>
        <v>0.1711632770862426</v>
      </c>
      <c r="AR42" s="4">
        <f t="shared" si="3"/>
        <v>0.15331777221997009</v>
      </c>
      <c r="AS42" s="4">
        <f t="shared" si="4"/>
        <v>2.5890341289354362E-3</v>
      </c>
      <c r="AT42" s="4">
        <f t="shared" si="5"/>
        <v>0.23303058752105951</v>
      </c>
      <c r="AU42" s="4">
        <f t="shared" si="6"/>
        <v>0.1336874953105168</v>
      </c>
      <c r="AV42" s="12">
        <f t="shared" si="7"/>
        <v>0.13875763325334489</v>
      </c>
      <c r="AW42" s="4">
        <f t="shared" si="8"/>
        <v>7.5785364011236478E-2</v>
      </c>
      <c r="AX42" s="12">
        <f t="shared" si="9"/>
        <v>3.3139632567778694E-2</v>
      </c>
      <c r="AY42" s="12">
        <f t="shared" si="10"/>
        <v>4.1088081391550069E-2</v>
      </c>
      <c r="AZ42" s="12">
        <f t="shared" si="11"/>
        <v>4.1732051330274599E-2</v>
      </c>
      <c r="BA42" s="12">
        <f t="shared" si="12"/>
        <v>4.4858122644342621E-2</v>
      </c>
      <c r="BB42" s="12">
        <f t="shared" si="13"/>
        <v>5.0757579188567319E-2</v>
      </c>
      <c r="BC42" s="12">
        <f t="shared" si="14"/>
        <v>4.231509342450266E-2</v>
      </c>
      <c r="BD42" s="4">
        <f t="shared" si="15"/>
        <v>5.7232358336053255E-3</v>
      </c>
      <c r="BE42" s="12">
        <f t="shared" si="16"/>
        <v>5.2821185037654605E-3</v>
      </c>
    </row>
    <row r="43" spans="1:57" x14ac:dyDescent="0.35">
      <c r="A43" s="11">
        <v>10211497</v>
      </c>
      <c r="B43" t="s">
        <v>76</v>
      </c>
      <c r="C43" s="2">
        <v>649992000</v>
      </c>
      <c r="D43" s="2">
        <v>11053000</v>
      </c>
      <c r="E43" s="2">
        <v>111503000</v>
      </c>
      <c r="F43" s="2">
        <v>8740000</v>
      </c>
      <c r="G43" s="2">
        <v>18618000</v>
      </c>
      <c r="H43" s="2">
        <v>4559000</v>
      </c>
      <c r="I43" s="2">
        <v>740631000</v>
      </c>
      <c r="J43" s="2">
        <v>599557000</v>
      </c>
      <c r="K43" s="2">
        <v>8558000</v>
      </c>
      <c r="L43" s="2">
        <v>71383000</v>
      </c>
      <c r="M43" s="2">
        <v>8626000</v>
      </c>
      <c r="N43" s="2">
        <v>15993000</v>
      </c>
      <c r="O43" s="2">
        <v>4887000</v>
      </c>
      <c r="P43" s="2">
        <v>649992000</v>
      </c>
      <c r="Q43" s="2">
        <v>611441000</v>
      </c>
      <c r="R43" s="2">
        <v>5639000</v>
      </c>
      <c r="S43" s="2">
        <v>9876000</v>
      </c>
      <c r="T43" s="2">
        <v>8308000</v>
      </c>
      <c r="U43" s="2">
        <v>14482000</v>
      </c>
      <c r="V43" s="2">
        <v>4609000</v>
      </c>
      <c r="W43" s="2">
        <v>599557000</v>
      </c>
      <c r="X43" s="2">
        <v>502076000</v>
      </c>
      <c r="Y43" s="2">
        <v>13587000</v>
      </c>
      <c r="Z43" s="2">
        <v>125042000</v>
      </c>
      <c r="AA43" s="2">
        <v>7418000</v>
      </c>
      <c r="AB43" s="2">
        <v>16566000</v>
      </c>
      <c r="AC43" s="2">
        <v>5280000</v>
      </c>
      <c r="AD43" s="2">
        <v>611441000</v>
      </c>
      <c r="AE43" s="2">
        <v>452990000</v>
      </c>
      <c r="AF43" s="2">
        <v>8014000</v>
      </c>
      <c r="AG43" s="2">
        <v>67154000</v>
      </c>
      <c r="AH43" s="2">
        <v>7484000</v>
      </c>
      <c r="AI43" s="2">
        <v>13244000</v>
      </c>
      <c r="AJ43" s="2">
        <v>5354000</v>
      </c>
      <c r="AK43" s="2">
        <v>502076000</v>
      </c>
      <c r="AL43" s="3">
        <v>0.29099999999999998</v>
      </c>
      <c r="AM43" s="3">
        <v>0.28299999999999997</v>
      </c>
      <c r="AN43" s="3">
        <v>0.42599999999999999</v>
      </c>
      <c r="AO43" s="12">
        <f t="shared" si="0"/>
        <v>0.6349831122099826</v>
      </c>
      <c r="AP43" s="4">
        <f t="shared" si="1"/>
        <v>0.10332295581894368</v>
      </c>
      <c r="AQ43" s="4">
        <f t="shared" si="2"/>
        <v>0.17154518824847076</v>
      </c>
      <c r="AR43" s="4">
        <f t="shared" si="3"/>
        <v>0.11905957231756113</v>
      </c>
      <c r="AS43" s="4">
        <f t="shared" si="4"/>
        <v>1.6152008125068486E-2</v>
      </c>
      <c r="AT43" s="4">
        <f t="shared" si="5"/>
        <v>0.24904994462989666</v>
      </c>
      <c r="AU43" s="4">
        <f t="shared" si="6"/>
        <v>0.14824609814786199</v>
      </c>
      <c r="AV43" s="12">
        <f t="shared" si="7"/>
        <v>0.14081056229377181</v>
      </c>
      <c r="AW43" s="4">
        <f t="shared" si="8"/>
        <v>7.5800434044793252E-2</v>
      </c>
      <c r="AX43" s="12">
        <f t="shared" si="9"/>
        <v>3.9346393666723475E-2</v>
      </c>
      <c r="AY43" s="12">
        <f t="shared" si="10"/>
        <v>3.9404617185880668E-2</v>
      </c>
      <c r="AZ43" s="12">
        <f t="shared" si="11"/>
        <v>3.7638377602605452E-2</v>
      </c>
      <c r="BA43" s="12">
        <f t="shared" si="12"/>
        <v>4.3077923372521476E-2</v>
      </c>
      <c r="BB43" s="12">
        <f t="shared" si="13"/>
        <v>4.3406424268061058E-2</v>
      </c>
      <c r="BC43" s="12">
        <f t="shared" si="14"/>
        <v>4.0574747219158422E-2</v>
      </c>
      <c r="BD43" s="4">
        <f t="shared" si="15"/>
        <v>2.270885687727191E-3</v>
      </c>
      <c r="BE43" s="12">
        <f t="shared" si="16"/>
        <v>7.0139324791689741E-3</v>
      </c>
    </row>
    <row r="44" spans="1:57" x14ac:dyDescent="0.35">
      <c r="A44" s="11">
        <v>10215213</v>
      </c>
      <c r="B44" t="s">
        <v>73</v>
      </c>
      <c r="C44" s="2">
        <v>1038640000</v>
      </c>
      <c r="D44" s="2">
        <v>24142000</v>
      </c>
      <c r="E44" s="2">
        <v>198495000</v>
      </c>
      <c r="F44" s="2">
        <v>18135000</v>
      </c>
      <c r="G44" s="2">
        <v>23423000</v>
      </c>
      <c r="H44" s="2">
        <v>3689000</v>
      </c>
      <c r="I44" s="2">
        <v>1216030000</v>
      </c>
      <c r="J44" s="2">
        <v>902364000</v>
      </c>
      <c r="K44" s="2">
        <v>32465000</v>
      </c>
      <c r="L44" s="2">
        <v>145634000</v>
      </c>
      <c r="M44" s="2">
        <v>16808000</v>
      </c>
      <c r="N44" s="2">
        <v>21283000</v>
      </c>
      <c r="O44" s="2">
        <v>3732000</v>
      </c>
      <c r="P44" s="2">
        <v>1038640000</v>
      </c>
      <c r="Q44" s="2">
        <v>904215000</v>
      </c>
      <c r="R44" s="2">
        <v>15333000</v>
      </c>
      <c r="S44" s="2">
        <v>23497000</v>
      </c>
      <c r="T44" s="2">
        <v>16543000</v>
      </c>
      <c r="U44" s="2">
        <v>21341000</v>
      </c>
      <c r="V44" s="2">
        <v>2797000</v>
      </c>
      <c r="W44" s="2">
        <v>902364000</v>
      </c>
      <c r="X44" s="2">
        <v>753525000</v>
      </c>
      <c r="Y44" s="2">
        <v>24697000</v>
      </c>
      <c r="Z44" s="2">
        <v>166150000</v>
      </c>
      <c r="AA44" s="2">
        <v>16436000</v>
      </c>
      <c r="AB44" s="2">
        <v>21595000</v>
      </c>
      <c r="AC44" s="2">
        <v>2126000</v>
      </c>
      <c r="AD44" s="2">
        <v>904215000</v>
      </c>
      <c r="AE44" s="2">
        <v>688384000</v>
      </c>
      <c r="AF44" s="2">
        <v>30940000</v>
      </c>
      <c r="AG44" s="2">
        <v>73857000</v>
      </c>
      <c r="AH44" s="2">
        <v>16335000</v>
      </c>
      <c r="AI44" s="2">
        <v>21151000</v>
      </c>
      <c r="AJ44" s="2">
        <v>2170000</v>
      </c>
      <c r="AK44" s="2">
        <v>753525000</v>
      </c>
      <c r="AL44" s="3">
        <v>7.4999999999999997E-2</v>
      </c>
      <c r="AM44" s="3">
        <v>0.35599999999999998</v>
      </c>
      <c r="AN44" s="3">
        <v>0.56899999999999995</v>
      </c>
      <c r="AO44" s="12">
        <f t="shared" si="0"/>
        <v>0.76649951190033472</v>
      </c>
      <c r="AP44" s="4">
        <f t="shared" si="1"/>
        <v>0.12052797704120066</v>
      </c>
      <c r="AQ44" s="4">
        <f t="shared" si="2"/>
        <v>0.19111049064160826</v>
      </c>
      <c r="AR44" s="4">
        <f t="shared" si="3"/>
        <v>0.16139163353147953</v>
      </c>
      <c r="AS44" s="4">
        <f t="shared" si="4"/>
        <v>2.5986076320344165E-2</v>
      </c>
      <c r="AT44" s="4">
        <f t="shared" si="5"/>
        <v>0.22049699744534024</v>
      </c>
      <c r="AU44" s="4">
        <f t="shared" si="6"/>
        <v>0.10729040767943473</v>
      </c>
      <c r="AV44" s="12">
        <f t="shared" si="7"/>
        <v>0.14125512112364139</v>
      </c>
      <c r="AW44" s="4">
        <f t="shared" si="8"/>
        <v>6.8718071005986606E-2</v>
      </c>
      <c r="AX44" s="12">
        <f t="shared" si="9"/>
        <v>3.6863931307020537E-2</v>
      </c>
      <c r="AY44" s="12">
        <f t="shared" si="10"/>
        <v>3.9248759920123812E-2</v>
      </c>
      <c r="AZ44" s="12">
        <f t="shared" si="11"/>
        <v>4.1940042478075965E-2</v>
      </c>
      <c r="BA44" s="12">
        <f t="shared" si="12"/>
        <v>4.5882949075247023E-2</v>
      </c>
      <c r="BB44" s="12">
        <f t="shared" si="13"/>
        <v>5.1994959459993662E-2</v>
      </c>
      <c r="BC44" s="12">
        <f t="shared" si="14"/>
        <v>4.3186128448092199E-2</v>
      </c>
      <c r="BD44" s="4">
        <f t="shared" si="15"/>
        <v>5.3271779236583909E-3</v>
      </c>
      <c r="BE44" s="12">
        <f t="shared" si="16"/>
        <v>3.5517599938380958E-3</v>
      </c>
    </row>
    <row r="45" spans="1:57" x14ac:dyDescent="0.35">
      <c r="A45" s="11">
        <v>910567740</v>
      </c>
      <c r="B45" t="s">
        <v>111</v>
      </c>
      <c r="C45" s="2">
        <v>414542107</v>
      </c>
      <c r="D45" s="2">
        <v>7296996</v>
      </c>
      <c r="E45" s="2">
        <v>73823357</v>
      </c>
      <c r="F45" s="2">
        <v>7636808</v>
      </c>
      <c r="G45" s="2">
        <v>10893190</v>
      </c>
      <c r="I45" s="2">
        <v>477132462</v>
      </c>
      <c r="J45" s="2">
        <v>373745231</v>
      </c>
      <c r="K45" s="2">
        <v>9015129</v>
      </c>
      <c r="L45" s="2">
        <v>49256080</v>
      </c>
      <c r="M45" s="2">
        <v>7310481</v>
      </c>
      <c r="N45" s="2">
        <v>10163852</v>
      </c>
      <c r="P45" s="2">
        <v>414542107</v>
      </c>
      <c r="Q45" s="2">
        <v>374507651</v>
      </c>
      <c r="R45" s="2">
        <v>7129763</v>
      </c>
      <c r="S45" s="2">
        <v>8565779</v>
      </c>
      <c r="T45" s="2">
        <v>7008868</v>
      </c>
      <c r="U45" s="2">
        <v>9449094</v>
      </c>
      <c r="W45" s="2">
        <v>373745231</v>
      </c>
      <c r="X45" s="2">
        <v>313738735</v>
      </c>
      <c r="Y45" s="2">
        <v>9042964</v>
      </c>
      <c r="Z45" s="2">
        <v>66900952</v>
      </c>
      <c r="AA45" s="2">
        <v>6541015</v>
      </c>
      <c r="AB45" s="2">
        <v>8633985</v>
      </c>
      <c r="AD45" s="2">
        <v>374507651</v>
      </c>
      <c r="AE45" s="2">
        <v>278739032</v>
      </c>
      <c r="AF45" s="2">
        <v>5407786</v>
      </c>
      <c r="AG45" s="2">
        <v>44766917</v>
      </c>
      <c r="AH45" s="2">
        <v>6661827</v>
      </c>
      <c r="AI45" s="2">
        <v>8513173</v>
      </c>
      <c r="AK45" s="2">
        <v>313738735</v>
      </c>
      <c r="AL45" s="3">
        <v>0.31</v>
      </c>
      <c r="AM45" s="3">
        <v>0.3</v>
      </c>
      <c r="AN45" s="3">
        <v>0.39</v>
      </c>
      <c r="AO45" s="12">
        <f t="shared" si="0"/>
        <v>0.71175331483536186</v>
      </c>
      <c r="AP45" s="4">
        <f t="shared" si="1"/>
        <v>0.11349490841243881</v>
      </c>
      <c r="AQ45" s="4">
        <f t="shared" si="2"/>
        <v>0.17808409749796539</v>
      </c>
      <c r="AR45" s="4">
        <f t="shared" si="3"/>
        <v>0.13179052443882555</v>
      </c>
      <c r="AS45" s="4">
        <f t="shared" si="4"/>
        <v>2.2872106823793568E-2</v>
      </c>
      <c r="AT45" s="4">
        <f t="shared" si="5"/>
        <v>0.21323778206729876</v>
      </c>
      <c r="AU45" s="4">
        <f t="shared" si="6"/>
        <v>0.16060512472469229</v>
      </c>
      <c r="AV45" s="12">
        <f t="shared" si="7"/>
        <v>0.14131792711051511</v>
      </c>
      <c r="AW45" s="4">
        <f t="shared" si="8"/>
        <v>6.4832702486993368E-2</v>
      </c>
      <c r="AX45" s="12">
        <f t="shared" si="9"/>
        <v>4.1562243993974443E-2</v>
      </c>
      <c r="AY45" s="12">
        <f t="shared" si="10"/>
        <v>4.4334932600426979E-2</v>
      </c>
      <c r="AZ45" s="12">
        <f t="shared" si="11"/>
        <v>4.3990373831931329E-2</v>
      </c>
      <c r="BA45" s="12">
        <f t="shared" si="12"/>
        <v>4.4097579903601559E-2</v>
      </c>
      <c r="BB45" s="12">
        <f t="shared" si="13"/>
        <v>5.122555088214812E-2</v>
      </c>
      <c r="BC45" s="12">
        <f t="shared" si="14"/>
        <v>4.5042136242416486E-2</v>
      </c>
      <c r="BD45" s="4">
        <f t="shared" si="15"/>
        <v>3.2509320049537408E-3</v>
      </c>
      <c r="BE45" s="12" t="str">
        <f t="shared" si="16"/>
        <v/>
      </c>
    </row>
    <row r="46" spans="1:57" x14ac:dyDescent="0.35">
      <c r="A46" s="11">
        <v>231352683</v>
      </c>
      <c r="B46" t="s">
        <v>103</v>
      </c>
      <c r="C46" s="2">
        <v>1634685000</v>
      </c>
      <c r="D46" s="2">
        <v>10999000</v>
      </c>
      <c r="E46" s="2">
        <v>293055000</v>
      </c>
      <c r="F46" s="2">
        <v>13225000</v>
      </c>
      <c r="G46" s="2">
        <v>42871000</v>
      </c>
      <c r="H46" s="2">
        <v>5974000</v>
      </c>
      <c r="I46" s="2">
        <v>1876669000</v>
      </c>
      <c r="J46" s="2">
        <v>1498775000</v>
      </c>
      <c r="K46" s="2">
        <v>15694000</v>
      </c>
      <c r="L46" s="2">
        <v>181752000</v>
      </c>
      <c r="M46" s="2">
        <v>12432000</v>
      </c>
      <c r="N46" s="2">
        <v>43426000</v>
      </c>
      <c r="O46" s="2">
        <v>5678000</v>
      </c>
      <c r="P46" s="2">
        <v>1634685000</v>
      </c>
      <c r="Q46" s="2">
        <v>1508483000</v>
      </c>
      <c r="R46" s="2">
        <v>7194000</v>
      </c>
      <c r="S46" s="2">
        <v>36458000</v>
      </c>
      <c r="T46" s="2">
        <v>11458000</v>
      </c>
      <c r="U46" s="2">
        <v>37400000</v>
      </c>
      <c r="V46" s="2">
        <v>4502000</v>
      </c>
      <c r="W46" s="2">
        <v>1498775000</v>
      </c>
      <c r="X46" s="2">
        <v>1249254000</v>
      </c>
      <c r="Y46" s="2">
        <v>2716000</v>
      </c>
      <c r="Z46" s="2">
        <v>307084000</v>
      </c>
      <c r="AA46" s="2">
        <v>10931000</v>
      </c>
      <c r="AB46" s="2">
        <v>34964000</v>
      </c>
      <c r="AC46" s="2">
        <v>4676000</v>
      </c>
      <c r="AD46" s="2">
        <v>1508483000</v>
      </c>
      <c r="AE46" s="2">
        <v>1128675000</v>
      </c>
      <c r="AF46" s="2">
        <v>1746000</v>
      </c>
      <c r="AG46" s="2">
        <v>169566000</v>
      </c>
      <c r="AH46" s="2">
        <v>10704000</v>
      </c>
      <c r="AI46" s="2">
        <v>35621000</v>
      </c>
      <c r="AJ46" s="2">
        <v>4408000</v>
      </c>
      <c r="AK46" s="2">
        <v>1249254000</v>
      </c>
      <c r="AL46" s="3">
        <v>0.37</v>
      </c>
      <c r="AM46" s="3">
        <v>0.57999999999999996</v>
      </c>
      <c r="AN46" s="3">
        <v>0.05</v>
      </c>
      <c r="AO46" s="12">
        <f t="shared" si="0"/>
        <v>0.66271867455201894</v>
      </c>
      <c r="AP46" s="4">
        <f t="shared" si="1"/>
        <v>0.10704112577642655</v>
      </c>
      <c r="AQ46" s="4">
        <f t="shared" si="2"/>
        <v>0.17927307095862505</v>
      </c>
      <c r="AR46" s="4">
        <f t="shared" si="3"/>
        <v>0.12126703474504179</v>
      </c>
      <c r="AS46" s="4">
        <f t="shared" si="4"/>
        <v>2.4168651552586275E-2</v>
      </c>
      <c r="AT46" s="4">
        <f t="shared" si="5"/>
        <v>0.24581390173655637</v>
      </c>
      <c r="AU46" s="4">
        <f t="shared" si="6"/>
        <v>0.15023456708086916</v>
      </c>
      <c r="AV46" s="12">
        <f t="shared" si="7"/>
        <v>0.14415144521473572</v>
      </c>
      <c r="AW46" s="4">
        <f t="shared" si="8"/>
        <v>7.283591840582844E-2</v>
      </c>
      <c r="AX46" s="12">
        <f t="shared" si="9"/>
        <v>3.1951207425967305E-2</v>
      </c>
      <c r="AY46" s="12">
        <f t="shared" si="10"/>
        <v>3.5652601277820682E-2</v>
      </c>
      <c r="AZ46" s="12">
        <f t="shared" si="11"/>
        <v>3.2493387664111292E-2</v>
      </c>
      <c r="BA46" s="12">
        <f t="shared" si="12"/>
        <v>3.3284537285462684E-2</v>
      </c>
      <c r="BB46" s="12">
        <f t="shared" si="13"/>
        <v>3.896247533042408E-2</v>
      </c>
      <c r="BC46" s="12">
        <f t="shared" si="14"/>
        <v>3.4468841796757209E-2</v>
      </c>
      <c r="BD46" s="4">
        <f t="shared" si="15"/>
        <v>2.5782749222899464E-3</v>
      </c>
      <c r="BE46" s="12">
        <f t="shared" si="16"/>
        <v>3.6545267130976304E-3</v>
      </c>
    </row>
    <row r="47" spans="1:57" x14ac:dyDescent="0.35">
      <c r="A47" s="11">
        <v>42103542</v>
      </c>
      <c r="B47" t="s">
        <v>69</v>
      </c>
      <c r="C47" s="2">
        <v>2105519441</v>
      </c>
      <c r="D47" s="2">
        <v>34254078</v>
      </c>
      <c r="E47" s="2">
        <v>468227787</v>
      </c>
      <c r="F47" s="2">
        <v>20877097</v>
      </c>
      <c r="G47" s="2">
        <v>70301497</v>
      </c>
      <c r="H47" s="2">
        <v>44116535</v>
      </c>
      <c r="I47" s="2">
        <v>2472706177</v>
      </c>
      <c r="J47" s="2">
        <v>1900875662</v>
      </c>
      <c r="K47" s="2">
        <v>39091783</v>
      </c>
      <c r="L47" s="2">
        <v>290035253</v>
      </c>
      <c r="M47" s="2">
        <v>18355857</v>
      </c>
      <c r="N47" s="2">
        <v>65134459</v>
      </c>
      <c r="O47" s="2">
        <v>40992941</v>
      </c>
      <c r="P47" s="2">
        <v>2105519441</v>
      </c>
      <c r="Q47" s="2">
        <v>1908682734</v>
      </c>
      <c r="R47" s="2">
        <v>39801634</v>
      </c>
      <c r="S47" s="2">
        <v>66177662</v>
      </c>
      <c r="T47" s="2">
        <v>17133650</v>
      </c>
      <c r="U47" s="2">
        <v>55245023</v>
      </c>
      <c r="V47" s="2">
        <v>41407695</v>
      </c>
      <c r="W47" s="2">
        <v>1900875662</v>
      </c>
      <c r="X47" s="2">
        <v>1617434763</v>
      </c>
      <c r="Y47" s="2">
        <v>38148374</v>
      </c>
      <c r="Z47" s="2">
        <v>353265789</v>
      </c>
      <c r="AA47" s="2">
        <v>15317468</v>
      </c>
      <c r="AB47" s="2">
        <v>47564416</v>
      </c>
      <c r="AC47" s="2">
        <v>37284308</v>
      </c>
      <c r="AD47" s="2">
        <v>1908682734</v>
      </c>
      <c r="AE47" s="2">
        <v>1528772057</v>
      </c>
      <c r="AF47" s="2">
        <v>37726786</v>
      </c>
      <c r="AG47" s="2">
        <v>163262077</v>
      </c>
      <c r="AH47" s="2">
        <v>15407641</v>
      </c>
      <c r="AI47" s="2">
        <v>65082445</v>
      </c>
      <c r="AJ47" s="2">
        <v>31836071</v>
      </c>
      <c r="AK47" s="2">
        <v>1617434763</v>
      </c>
      <c r="AL47" s="3">
        <v>0.26</v>
      </c>
      <c r="AM47" s="3">
        <v>0.73</v>
      </c>
      <c r="AN47" s="3">
        <v>0.01</v>
      </c>
      <c r="AO47" s="12">
        <f t="shared" si="0"/>
        <v>0.61744595322623697</v>
      </c>
      <c r="AP47" s="4">
        <f t="shared" si="1"/>
        <v>0.1009458419004543</v>
      </c>
      <c r="AQ47" s="4">
        <f t="shared" si="2"/>
        <v>0.22238112737520907</v>
      </c>
      <c r="AR47" s="4">
        <f t="shared" si="3"/>
        <v>0.15257981297674167</v>
      </c>
      <c r="AS47" s="4">
        <f t="shared" si="4"/>
        <v>3.467190267987199E-2</v>
      </c>
      <c r="AT47" s="4">
        <f t="shared" si="5"/>
        <v>0.21841115146107443</v>
      </c>
      <c r="AU47" s="4">
        <f t="shared" si="6"/>
        <v>0.10679294944753166</v>
      </c>
      <c r="AV47" s="12">
        <f t="shared" si="7"/>
        <v>0.14696738878808574</v>
      </c>
      <c r="AW47" s="4">
        <f t="shared" si="8"/>
        <v>7.0777403561366428E-2</v>
      </c>
      <c r="AX47" s="12">
        <f t="shared" si="9"/>
        <v>3.9831411384147301E-2</v>
      </c>
      <c r="AY47" s="12">
        <f t="shared" si="10"/>
        <v>4.167852338751224E-2</v>
      </c>
      <c r="AZ47" s="12">
        <f t="shared" si="11"/>
        <v>3.7998458338896667E-2</v>
      </c>
      <c r="BA47" s="12">
        <f t="shared" si="12"/>
        <v>3.566635771695046E-2</v>
      </c>
      <c r="BB47" s="12">
        <f t="shared" si="13"/>
        <v>5.1166430311151638E-2</v>
      </c>
      <c r="BC47" s="12">
        <f t="shared" si="14"/>
        <v>4.1268236227731667E-2</v>
      </c>
      <c r="BD47" s="4">
        <f t="shared" si="15"/>
        <v>5.3344078882203733E-3</v>
      </c>
      <c r="BE47" s="12">
        <f t="shared" si="16"/>
        <v>2.0952803446472667E-2</v>
      </c>
    </row>
    <row r="48" spans="1:57" x14ac:dyDescent="0.35">
      <c r="A48" s="11">
        <v>150532200</v>
      </c>
      <c r="B48" t="s">
        <v>86</v>
      </c>
      <c r="C48" s="2">
        <v>710428368</v>
      </c>
      <c r="D48" s="2">
        <v>10304616</v>
      </c>
      <c r="E48" s="2">
        <v>173354591</v>
      </c>
      <c r="F48" s="2">
        <v>13030610</v>
      </c>
      <c r="G48" s="2">
        <v>17894359</v>
      </c>
      <c r="H48" s="2">
        <v>4323532</v>
      </c>
      <c r="I48" s="2">
        <v>858839074</v>
      </c>
      <c r="J48" s="2">
        <v>635234676</v>
      </c>
      <c r="K48" s="2">
        <v>2848737</v>
      </c>
      <c r="L48" s="2">
        <v>106442204</v>
      </c>
      <c r="M48" s="2">
        <v>12701429</v>
      </c>
      <c r="N48" s="2">
        <v>17447238</v>
      </c>
      <c r="O48" s="2">
        <v>3948582</v>
      </c>
      <c r="P48" s="2">
        <v>710428368</v>
      </c>
      <c r="Q48" s="2">
        <v>657528914</v>
      </c>
      <c r="R48" s="2">
        <v>27717880</v>
      </c>
      <c r="S48" s="2">
        <v>-17750010</v>
      </c>
      <c r="T48" s="2">
        <v>11688666</v>
      </c>
      <c r="U48" s="2">
        <v>17006382</v>
      </c>
      <c r="V48" s="2">
        <v>3567060</v>
      </c>
      <c r="W48" s="2">
        <v>635234676</v>
      </c>
      <c r="X48" s="2">
        <v>552767728</v>
      </c>
      <c r="Y48" s="2">
        <v>14616004</v>
      </c>
      <c r="Z48" s="2">
        <v>120443644</v>
      </c>
      <c r="AA48" s="2">
        <v>10775828</v>
      </c>
      <c r="AB48" s="2">
        <v>16499678</v>
      </c>
      <c r="AC48" s="2">
        <v>3022956</v>
      </c>
      <c r="AD48" s="2">
        <v>657528914</v>
      </c>
      <c r="AE48" s="2">
        <v>488817388</v>
      </c>
      <c r="AF48" s="2">
        <v>5500861</v>
      </c>
      <c r="AG48" s="2">
        <v>87676586</v>
      </c>
      <c r="AH48" s="2">
        <v>10558158</v>
      </c>
      <c r="AI48" s="2">
        <v>16284154</v>
      </c>
      <c r="AJ48" s="2">
        <v>2384795</v>
      </c>
      <c r="AK48" s="2">
        <v>552767728</v>
      </c>
      <c r="AL48" s="3">
        <v>0.16</v>
      </c>
      <c r="AM48" s="3">
        <v>0.22</v>
      </c>
      <c r="AN48" s="3">
        <v>0.62</v>
      </c>
      <c r="AO48" s="12">
        <f t="shared" si="0"/>
        <v>0.75697324825932744</v>
      </c>
      <c r="AP48" s="4">
        <f t="shared" si="1"/>
        <v>0.11931681956045814</v>
      </c>
      <c r="AQ48" s="4">
        <f t="shared" si="2"/>
        <v>0.24401417343176815</v>
      </c>
      <c r="AR48" s="4">
        <f t="shared" si="3"/>
        <v>0.16756359188426925</v>
      </c>
      <c r="AS48" s="4">
        <f t="shared" si="4"/>
        <v>-2.6995025803534474E-2</v>
      </c>
      <c r="AT48" s="4">
        <f t="shared" si="5"/>
        <v>0.21789196058131671</v>
      </c>
      <c r="AU48" s="4">
        <f t="shared" si="6"/>
        <v>0.17936470377768149</v>
      </c>
      <c r="AV48" s="12">
        <f t="shared" si="7"/>
        <v>0.15636788077430022</v>
      </c>
      <c r="AW48" s="4">
        <f t="shared" si="8"/>
        <v>9.5648563331476283E-2</v>
      </c>
      <c r="AX48" s="12">
        <f t="shared" si="9"/>
        <v>3.9413255092563118E-2</v>
      </c>
      <c r="AY48" s="12">
        <f t="shared" si="10"/>
        <v>4.4808642303771254E-2</v>
      </c>
      <c r="AZ48" s="12">
        <f t="shared" si="11"/>
        <v>4.4393341863843798E-2</v>
      </c>
      <c r="BA48" s="12">
        <f t="shared" si="12"/>
        <v>4.507243109412841E-2</v>
      </c>
      <c r="BB48" s="12">
        <f t="shared" si="13"/>
        <v>5.1541274136255998E-2</v>
      </c>
      <c r="BC48" s="12">
        <f t="shared" si="14"/>
        <v>4.5045788898112518E-2</v>
      </c>
      <c r="BD48" s="4">
        <f t="shared" si="15"/>
        <v>3.8574447759090191E-3</v>
      </c>
      <c r="BE48" s="12">
        <f t="shared" si="16"/>
        <v>6.085809906735031E-3</v>
      </c>
    </row>
  </sheetData>
  <autoFilter ref="A2:BE48">
    <sortState ref="A3:BE52">
      <sortCondition ref="AV2:AV52"/>
    </sortState>
  </autoFilter>
  <conditionalFormatting sqref="BC2:BC48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V3:AV48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E3:BE48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showGridLines="0" workbookViewId="0">
      <selection activeCell="C20" sqref="C20"/>
    </sheetView>
  </sheetViews>
  <sheetFormatPr defaultRowHeight="14.5" x14ac:dyDescent="0.35"/>
  <cols>
    <col min="1" max="1" width="22.6328125" customWidth="1"/>
    <col min="2" max="2" width="11.1796875" bestFit="1" customWidth="1"/>
  </cols>
  <sheetData>
    <row r="1" spans="1:38" x14ac:dyDescent="0.35">
      <c r="A1" s="19" t="s">
        <v>151</v>
      </c>
      <c r="B1" s="20" t="s">
        <v>172</v>
      </c>
      <c r="D1">
        <v>9</v>
      </c>
      <c r="E1">
        <v>9</v>
      </c>
      <c r="AK1">
        <v>7.0000000000000007E-2</v>
      </c>
      <c r="AL1">
        <v>0</v>
      </c>
    </row>
    <row r="2" spans="1:38" x14ac:dyDescent="0.35">
      <c r="A2" s="19" t="s">
        <v>152</v>
      </c>
      <c r="B2" s="19">
        <v>46</v>
      </c>
      <c r="AK2">
        <v>7.0000000000000007E-2</v>
      </c>
      <c r="AL2">
        <v>2</v>
      </c>
    </row>
    <row r="3" spans="1:38" x14ac:dyDescent="0.35">
      <c r="A3" s="19" t="s">
        <v>153</v>
      </c>
      <c r="B3" s="19">
        <v>46</v>
      </c>
      <c r="AK3">
        <v>0.08</v>
      </c>
      <c r="AL3">
        <v>2</v>
      </c>
    </row>
    <row r="4" spans="1:38" x14ac:dyDescent="0.35">
      <c r="A4" s="19" t="s">
        <v>154</v>
      </c>
      <c r="B4" s="19">
        <v>0</v>
      </c>
      <c r="AK4">
        <v>0.08</v>
      </c>
      <c r="AL4">
        <v>1</v>
      </c>
    </row>
    <row r="5" spans="1:38" x14ac:dyDescent="0.35">
      <c r="A5" s="19" t="s">
        <v>155</v>
      </c>
      <c r="B5" s="19">
        <v>46</v>
      </c>
      <c r="AK5">
        <v>9.0000000000000011E-2</v>
      </c>
      <c r="AL5">
        <v>1</v>
      </c>
    </row>
    <row r="6" spans="1:38" x14ac:dyDescent="0.35">
      <c r="A6" s="19" t="s">
        <v>156</v>
      </c>
      <c r="B6" s="21">
        <v>0.11954194540123851</v>
      </c>
      <c r="AK6">
        <v>9.0000000000000011E-2</v>
      </c>
      <c r="AL6">
        <v>3</v>
      </c>
    </row>
    <row r="7" spans="1:38" x14ac:dyDescent="0.35">
      <c r="A7" s="19" t="s">
        <v>157</v>
      </c>
      <c r="B7" s="21">
        <v>1.7868941485273713E-2</v>
      </c>
      <c r="AK7">
        <v>0.1</v>
      </c>
      <c r="AL7">
        <v>3</v>
      </c>
    </row>
    <row r="8" spans="1:38" x14ac:dyDescent="0.35">
      <c r="A8" s="19" t="s">
        <v>158</v>
      </c>
      <c r="B8" s="21">
        <v>7.9082178571113854E-2</v>
      </c>
      <c r="AK8">
        <v>0.1</v>
      </c>
      <c r="AL8">
        <v>7</v>
      </c>
    </row>
    <row r="9" spans="1:38" x14ac:dyDescent="0.35">
      <c r="A9" s="19" t="s">
        <v>159</v>
      </c>
      <c r="B9" s="21">
        <v>0.10898891473580252</v>
      </c>
      <c r="AK9">
        <v>0.11000000000000001</v>
      </c>
      <c r="AL9">
        <v>7</v>
      </c>
    </row>
    <row r="10" spans="1:38" x14ac:dyDescent="0.35">
      <c r="A10" s="19" t="s">
        <v>160</v>
      </c>
      <c r="B10" s="21">
        <v>0.11894036313953252</v>
      </c>
      <c r="AK10">
        <v>0.11000000000000001</v>
      </c>
      <c r="AL10">
        <v>11</v>
      </c>
    </row>
    <row r="11" spans="1:38" x14ac:dyDescent="0.35">
      <c r="A11" s="19" t="s">
        <v>161</v>
      </c>
      <c r="B11" s="21">
        <v>0.13513746636600316</v>
      </c>
      <c r="AK11">
        <v>0.12000000000000001</v>
      </c>
      <c r="AL11">
        <v>11</v>
      </c>
    </row>
    <row r="12" spans="1:38" x14ac:dyDescent="0.35">
      <c r="A12" s="19" t="s">
        <v>162</v>
      </c>
      <c r="B12" s="21">
        <v>0.15636788077430022</v>
      </c>
      <c r="AK12">
        <v>0.12000000000000001</v>
      </c>
      <c r="AL12">
        <v>7</v>
      </c>
    </row>
    <row r="13" spans="1:38" x14ac:dyDescent="0.35">
      <c r="AK13">
        <v>0.13</v>
      </c>
      <c r="AL13">
        <v>7</v>
      </c>
    </row>
    <row r="14" spans="1:38" x14ac:dyDescent="0.35">
      <c r="AK14">
        <v>0.13</v>
      </c>
      <c r="AL14">
        <v>9</v>
      </c>
    </row>
    <row r="15" spans="1:38" x14ac:dyDescent="0.35">
      <c r="C15" t="s">
        <v>322</v>
      </c>
      <c r="AK15">
        <v>0.14000000000000001</v>
      </c>
      <c r="AL15">
        <v>9</v>
      </c>
    </row>
    <row r="16" spans="1:38" x14ac:dyDescent="0.35">
      <c r="C16" t="s">
        <v>163</v>
      </c>
      <c r="AK16">
        <v>0.14000000000000001</v>
      </c>
      <c r="AL16">
        <v>5</v>
      </c>
    </row>
    <row r="17" spans="3:38" x14ac:dyDescent="0.35">
      <c r="AK17">
        <v>0.15000000000000002</v>
      </c>
      <c r="AL17">
        <v>5</v>
      </c>
    </row>
    <row r="18" spans="3:38" x14ac:dyDescent="0.35">
      <c r="C18" s="15" t="s">
        <v>150</v>
      </c>
      <c r="AK18">
        <v>0.15000000000000002</v>
      </c>
      <c r="AL18">
        <v>1</v>
      </c>
    </row>
    <row r="19" spans="3:38" x14ac:dyDescent="0.35">
      <c r="C19" t="s">
        <v>342</v>
      </c>
      <c r="AK19">
        <v>0.16</v>
      </c>
      <c r="AL19">
        <v>1</v>
      </c>
    </row>
    <row r="20" spans="3:38" x14ac:dyDescent="0.35">
      <c r="AK20">
        <v>0.16</v>
      </c>
      <c r="AL20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workbookViewId="0">
      <selection activeCell="F18" sqref="F18"/>
    </sheetView>
  </sheetViews>
  <sheetFormatPr defaultRowHeight="14.5" x14ac:dyDescent="0.35"/>
  <cols>
    <col min="1" max="1" width="22.6328125" customWidth="1"/>
    <col min="3" max="3" width="14.6328125" customWidth="1"/>
  </cols>
  <sheetData>
    <row r="1" spans="1:38" x14ac:dyDescent="0.35">
      <c r="A1" s="19" t="s">
        <v>151</v>
      </c>
      <c r="B1" s="20" t="s">
        <v>65</v>
      </c>
      <c r="D1">
        <v>16</v>
      </c>
      <c r="E1">
        <v>8</v>
      </c>
      <c r="AK1">
        <v>3.1990916570050043E-2</v>
      </c>
      <c r="AL1">
        <v>0</v>
      </c>
    </row>
    <row r="2" spans="1:38" x14ac:dyDescent="0.35">
      <c r="A2" s="19" t="s">
        <v>152</v>
      </c>
      <c r="B2" s="19">
        <v>46</v>
      </c>
      <c r="AK2">
        <v>3.1990916570050043E-2</v>
      </c>
      <c r="AL2">
        <v>2</v>
      </c>
    </row>
    <row r="3" spans="1:38" x14ac:dyDescent="0.35">
      <c r="A3" s="19" t="s">
        <v>153</v>
      </c>
      <c r="B3" s="19">
        <v>46</v>
      </c>
      <c r="AK3">
        <v>4.0412752787626932E-2</v>
      </c>
      <c r="AL3">
        <v>2</v>
      </c>
    </row>
    <row r="4" spans="1:38" x14ac:dyDescent="0.35">
      <c r="A4" s="19" t="s">
        <v>154</v>
      </c>
      <c r="B4" s="19">
        <v>0</v>
      </c>
      <c r="AK4">
        <v>4.0412752787626932E-2</v>
      </c>
      <c r="AL4">
        <v>1</v>
      </c>
    </row>
    <row r="5" spans="1:38" x14ac:dyDescent="0.35">
      <c r="A5" s="19" t="s">
        <v>155</v>
      </c>
      <c r="B5" s="19">
        <v>46</v>
      </c>
      <c r="AK5">
        <v>4.8834589005203821E-2</v>
      </c>
      <c r="AL5">
        <v>1</v>
      </c>
    </row>
    <row r="6" spans="1:38" x14ac:dyDescent="0.35">
      <c r="A6" s="19" t="s">
        <v>156</v>
      </c>
      <c r="B6" s="28">
        <v>8.7777787936019619E-2</v>
      </c>
      <c r="AK6">
        <v>4.8834589005203821E-2</v>
      </c>
      <c r="AL6">
        <v>2</v>
      </c>
    </row>
    <row r="7" spans="1:38" x14ac:dyDescent="0.35">
      <c r="A7" s="19" t="s">
        <v>157</v>
      </c>
      <c r="B7" s="28">
        <v>2.6873776862437634E-2</v>
      </c>
      <c r="AK7">
        <v>5.725642522278071E-2</v>
      </c>
      <c r="AL7">
        <v>2</v>
      </c>
    </row>
    <row r="8" spans="1:38" x14ac:dyDescent="0.35">
      <c r="A8" s="19" t="s">
        <v>158</v>
      </c>
      <c r="B8" s="28">
        <v>3.1990916570050043E-2</v>
      </c>
      <c r="AK8">
        <v>5.725642522278071E-2</v>
      </c>
      <c r="AL8">
        <v>2</v>
      </c>
    </row>
    <row r="9" spans="1:38" x14ac:dyDescent="0.35">
      <c r="A9" s="19" t="s">
        <v>159</v>
      </c>
      <c r="B9" s="28">
        <v>7.3374920240092845E-2</v>
      </c>
      <c r="AK9">
        <v>6.5678261440357599E-2</v>
      </c>
      <c r="AL9">
        <v>2</v>
      </c>
    </row>
    <row r="10" spans="1:38" x14ac:dyDescent="0.35">
      <c r="A10" s="19" t="s">
        <v>160</v>
      </c>
      <c r="B10" s="28">
        <v>8.1740058758317913E-2</v>
      </c>
      <c r="AK10">
        <v>6.5678261440357599E-2</v>
      </c>
      <c r="AL10">
        <v>6</v>
      </c>
    </row>
    <row r="11" spans="1:38" x14ac:dyDescent="0.35">
      <c r="A11" s="19" t="s">
        <v>161</v>
      </c>
      <c r="B11" s="28">
        <v>0.10332295581894368</v>
      </c>
      <c r="AK11">
        <v>7.4100097657934488E-2</v>
      </c>
      <c r="AL11">
        <v>6</v>
      </c>
    </row>
    <row r="12" spans="1:38" x14ac:dyDescent="0.35">
      <c r="A12" s="19" t="s">
        <v>162</v>
      </c>
      <c r="B12" s="28">
        <v>0.16674029605128027</v>
      </c>
      <c r="AK12">
        <v>7.4100097657934488E-2</v>
      </c>
      <c r="AL12">
        <v>12</v>
      </c>
    </row>
    <row r="13" spans="1:38" x14ac:dyDescent="0.35">
      <c r="AK13">
        <v>8.2521933875511377E-2</v>
      </c>
      <c r="AL13">
        <v>12</v>
      </c>
    </row>
    <row r="14" spans="1:38" x14ac:dyDescent="0.35">
      <c r="AK14">
        <v>8.2521933875511377E-2</v>
      </c>
      <c r="AL14">
        <v>2</v>
      </c>
    </row>
    <row r="15" spans="1:38" x14ac:dyDescent="0.35">
      <c r="C15" t="s">
        <v>323</v>
      </c>
      <c r="AK15">
        <v>9.0943770093088266E-2</v>
      </c>
      <c r="AL15">
        <v>2</v>
      </c>
    </row>
    <row r="16" spans="1:38" x14ac:dyDescent="0.35">
      <c r="C16" t="s">
        <v>325</v>
      </c>
      <c r="AK16">
        <v>9.0943770093088266E-2</v>
      </c>
      <c r="AL16">
        <v>5</v>
      </c>
    </row>
    <row r="17" spans="3:38" x14ac:dyDescent="0.35">
      <c r="C17" s="19"/>
      <c r="D17" s="19"/>
      <c r="AK17">
        <v>9.9365606310665155E-2</v>
      </c>
      <c r="AL17">
        <v>5</v>
      </c>
    </row>
    <row r="18" spans="3:38" x14ac:dyDescent="0.35">
      <c r="C18" s="19"/>
      <c r="D18" s="19" t="s">
        <v>324</v>
      </c>
      <c r="AK18">
        <v>9.9365606310665155E-2</v>
      </c>
      <c r="AL18">
        <v>4</v>
      </c>
    </row>
    <row r="19" spans="3:38" x14ac:dyDescent="0.35">
      <c r="C19" s="19" t="s">
        <v>326</v>
      </c>
      <c r="D19" s="19">
        <v>2</v>
      </c>
      <c r="AK19">
        <v>0.10778744252824204</v>
      </c>
      <c r="AL19">
        <v>4</v>
      </c>
    </row>
    <row r="20" spans="3:38" x14ac:dyDescent="0.35">
      <c r="C20" s="19" t="s">
        <v>327</v>
      </c>
      <c r="D20" s="19">
        <v>1</v>
      </c>
      <c r="AK20">
        <v>0.10778744252824204</v>
      </c>
      <c r="AL20">
        <v>3</v>
      </c>
    </row>
    <row r="21" spans="3:38" x14ac:dyDescent="0.35">
      <c r="C21" s="19" t="s">
        <v>328</v>
      </c>
      <c r="D21" s="19">
        <v>2</v>
      </c>
      <c r="AK21">
        <v>0.11620927874581893</v>
      </c>
      <c r="AL21">
        <v>3</v>
      </c>
    </row>
    <row r="22" spans="3:38" x14ac:dyDescent="0.35">
      <c r="C22" s="19" t="s">
        <v>329</v>
      </c>
      <c r="D22" s="19">
        <v>2</v>
      </c>
      <c r="AK22">
        <v>0.11620927874581893</v>
      </c>
      <c r="AL22">
        <v>3</v>
      </c>
    </row>
    <row r="23" spans="3:38" x14ac:dyDescent="0.35">
      <c r="C23" s="19" t="s">
        <v>330</v>
      </c>
      <c r="D23" s="19">
        <v>6</v>
      </c>
      <c r="AK23">
        <v>0.12463111496339582</v>
      </c>
      <c r="AL23">
        <v>3</v>
      </c>
    </row>
    <row r="24" spans="3:38" x14ac:dyDescent="0.35">
      <c r="C24" s="19" t="s">
        <v>331</v>
      </c>
      <c r="D24" s="19">
        <v>12</v>
      </c>
      <c r="AK24">
        <v>0.12463111496339582</v>
      </c>
      <c r="AL24">
        <v>2</v>
      </c>
    </row>
    <row r="25" spans="3:38" x14ac:dyDescent="0.35">
      <c r="C25" s="19" t="s">
        <v>332</v>
      </c>
      <c r="D25" s="19">
        <v>2</v>
      </c>
      <c r="AK25">
        <v>0.13305295118097271</v>
      </c>
      <c r="AL25">
        <v>2</v>
      </c>
    </row>
    <row r="26" spans="3:38" x14ac:dyDescent="0.35">
      <c r="C26" s="19" t="s">
        <v>333</v>
      </c>
      <c r="D26" s="19">
        <v>5</v>
      </c>
      <c r="AK26">
        <v>0.13305295118097271</v>
      </c>
      <c r="AL26">
        <v>0</v>
      </c>
    </row>
    <row r="27" spans="3:38" x14ac:dyDescent="0.35">
      <c r="C27" s="19" t="s">
        <v>334</v>
      </c>
      <c r="D27" s="19">
        <v>4</v>
      </c>
      <c r="AK27">
        <v>0.1414747873985496</v>
      </c>
      <c r="AL27">
        <v>0</v>
      </c>
    </row>
    <row r="28" spans="3:38" x14ac:dyDescent="0.35">
      <c r="C28" s="19" t="s">
        <v>335</v>
      </c>
      <c r="D28" s="19">
        <v>3</v>
      </c>
      <c r="AK28">
        <v>0.1414747873985496</v>
      </c>
      <c r="AL28">
        <v>1</v>
      </c>
    </row>
    <row r="29" spans="3:38" x14ac:dyDescent="0.35">
      <c r="C29" s="19" t="s">
        <v>336</v>
      </c>
      <c r="D29" s="19">
        <v>3</v>
      </c>
      <c r="AK29">
        <v>0.14989662361612649</v>
      </c>
      <c r="AL29">
        <v>1</v>
      </c>
    </row>
    <row r="30" spans="3:38" x14ac:dyDescent="0.35">
      <c r="C30" s="19" t="s">
        <v>337</v>
      </c>
      <c r="D30" s="19">
        <v>2</v>
      </c>
      <c r="AK30">
        <v>0.14989662361612649</v>
      </c>
      <c r="AL30">
        <v>0</v>
      </c>
    </row>
    <row r="31" spans="3:38" x14ac:dyDescent="0.35">
      <c r="C31" s="19" t="s">
        <v>338</v>
      </c>
      <c r="D31" s="19">
        <v>0</v>
      </c>
      <c r="AK31">
        <v>0.15831845983370338</v>
      </c>
      <c r="AL31">
        <v>0</v>
      </c>
    </row>
    <row r="32" spans="3:38" x14ac:dyDescent="0.35">
      <c r="C32" s="19" t="s">
        <v>339</v>
      </c>
      <c r="D32" s="19">
        <v>1</v>
      </c>
      <c r="AK32">
        <v>0.15831845983370338</v>
      </c>
      <c r="AL32">
        <v>1</v>
      </c>
    </row>
    <row r="33" spans="3:38" x14ac:dyDescent="0.35">
      <c r="C33" s="19" t="s">
        <v>340</v>
      </c>
      <c r="D33" s="19">
        <v>0</v>
      </c>
      <c r="AK33">
        <v>0.16674029605128027</v>
      </c>
      <c r="AL33">
        <v>1</v>
      </c>
    </row>
    <row r="34" spans="3:38" x14ac:dyDescent="0.35">
      <c r="C34" s="19" t="s">
        <v>341</v>
      </c>
      <c r="D34" s="19">
        <v>1</v>
      </c>
      <c r="AK34">
        <v>0.16674029605128027</v>
      </c>
      <c r="AL3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showGridLines="0" workbookViewId="0">
      <selection activeCell="I1" sqref="I1"/>
    </sheetView>
  </sheetViews>
  <sheetFormatPr defaultRowHeight="14.5" x14ac:dyDescent="0.35"/>
  <cols>
    <col min="1" max="1" width="22.6328125" customWidth="1"/>
    <col min="2" max="2" width="11.81640625" bestFit="1" customWidth="1"/>
    <col min="3" max="3" width="14.6328125" customWidth="1"/>
  </cols>
  <sheetData>
    <row r="1" spans="1:38" x14ac:dyDescent="0.35">
      <c r="A1" s="19" t="s">
        <v>151</v>
      </c>
      <c r="B1" s="20" t="s">
        <v>171</v>
      </c>
      <c r="D1">
        <v>28</v>
      </c>
      <c r="E1">
        <v>8</v>
      </c>
      <c r="AK1">
        <v>1.2460631412298508E-2</v>
      </c>
      <c r="AL1">
        <v>0</v>
      </c>
    </row>
    <row r="2" spans="1:38" x14ac:dyDescent="0.35">
      <c r="A2" s="19" t="s">
        <v>152</v>
      </c>
      <c r="B2" s="19">
        <v>46</v>
      </c>
      <c r="AK2">
        <v>1.2460631412298508E-2</v>
      </c>
      <c r="AL2">
        <v>1</v>
      </c>
    </row>
    <row r="3" spans="1:38" x14ac:dyDescent="0.35">
      <c r="A3" s="19" t="s">
        <v>153</v>
      </c>
      <c r="B3" s="19">
        <v>46</v>
      </c>
      <c r="AK3">
        <v>1.5017635179668913E-2</v>
      </c>
      <c r="AL3">
        <v>1</v>
      </c>
    </row>
    <row r="4" spans="1:38" x14ac:dyDescent="0.35">
      <c r="A4" s="19" t="s">
        <v>154</v>
      </c>
      <c r="B4" s="19">
        <v>0</v>
      </c>
      <c r="AK4">
        <v>1.5017635179668913E-2</v>
      </c>
      <c r="AL4">
        <v>0</v>
      </c>
    </row>
    <row r="5" spans="1:38" x14ac:dyDescent="0.35">
      <c r="A5" s="19" t="s">
        <v>155</v>
      </c>
      <c r="B5" s="19">
        <v>46</v>
      </c>
      <c r="AK5">
        <v>1.7574638947039319E-2</v>
      </c>
      <c r="AL5">
        <v>0</v>
      </c>
    </row>
    <row r="6" spans="1:38" x14ac:dyDescent="0.35">
      <c r="A6" s="19" t="s">
        <v>156</v>
      </c>
      <c r="B6" s="27">
        <v>5.1750872570382106E-2</v>
      </c>
      <c r="AK6">
        <v>1.7574638947039319E-2</v>
      </c>
      <c r="AL6">
        <v>0</v>
      </c>
    </row>
    <row r="7" spans="1:38" x14ac:dyDescent="0.35">
      <c r="A7" s="19" t="s">
        <v>157</v>
      </c>
      <c r="B7" s="27">
        <v>1.1654007173270697E-2</v>
      </c>
      <c r="AK7">
        <v>2.0131642714409727E-2</v>
      </c>
      <c r="AL7">
        <v>0</v>
      </c>
    </row>
    <row r="8" spans="1:38" x14ac:dyDescent="0.35">
      <c r="A8" s="19" t="s">
        <v>158</v>
      </c>
      <c r="B8" s="27">
        <v>1.2460631412298508E-2</v>
      </c>
      <c r="AK8">
        <v>2.0131642714409727E-2</v>
      </c>
      <c r="AL8">
        <v>0</v>
      </c>
    </row>
    <row r="9" spans="1:38" x14ac:dyDescent="0.35">
      <c r="A9" s="19" t="s">
        <v>159</v>
      </c>
      <c r="B9" s="27">
        <v>4.5042136242416486E-2</v>
      </c>
      <c r="AK9">
        <v>2.2688646481780133E-2</v>
      </c>
      <c r="AL9">
        <v>0</v>
      </c>
    </row>
    <row r="10" spans="1:38" x14ac:dyDescent="0.35">
      <c r="A10" s="19" t="s">
        <v>160</v>
      </c>
      <c r="B10" s="27">
        <v>5.0831364115589778E-2</v>
      </c>
      <c r="AK10">
        <v>2.2688646481780133E-2</v>
      </c>
      <c r="AL10">
        <v>0</v>
      </c>
    </row>
    <row r="11" spans="1:38" x14ac:dyDescent="0.35">
      <c r="A11" s="19" t="s">
        <v>161</v>
      </c>
      <c r="B11" s="27">
        <v>5.8096787390519454E-2</v>
      </c>
      <c r="AK11">
        <v>2.5245650249150538E-2</v>
      </c>
      <c r="AL11">
        <v>0</v>
      </c>
    </row>
    <row r="12" spans="1:38" x14ac:dyDescent="0.35">
      <c r="A12" s="19" t="s">
        <v>162</v>
      </c>
      <c r="B12" s="27">
        <v>8.4056736898669895E-2</v>
      </c>
      <c r="AK12">
        <v>2.5245650249150538E-2</v>
      </c>
      <c r="AL12">
        <v>0</v>
      </c>
    </row>
    <row r="13" spans="1:38" x14ac:dyDescent="0.35">
      <c r="AK13">
        <v>2.7802654016520947E-2</v>
      </c>
      <c r="AL13">
        <v>0</v>
      </c>
    </row>
    <row r="14" spans="1:38" x14ac:dyDescent="0.35">
      <c r="AK14">
        <v>2.7802654016520947E-2</v>
      </c>
      <c r="AL14">
        <v>0</v>
      </c>
    </row>
    <row r="15" spans="1:38" x14ac:dyDescent="0.35">
      <c r="C15" t="s">
        <v>343</v>
      </c>
      <c r="AK15">
        <v>3.0359657783891353E-2</v>
      </c>
      <c r="AL15">
        <v>0</v>
      </c>
    </row>
    <row r="16" spans="1:38" x14ac:dyDescent="0.35">
      <c r="C16" t="s">
        <v>325</v>
      </c>
      <c r="AK16">
        <v>3.0359657783891353E-2</v>
      </c>
      <c r="AL16">
        <v>0</v>
      </c>
    </row>
    <row r="17" spans="3:38" x14ac:dyDescent="0.35">
      <c r="C17" s="19"/>
      <c r="D17" s="19"/>
      <c r="AK17">
        <v>3.2916661551261758E-2</v>
      </c>
      <c r="AL17">
        <v>0</v>
      </c>
    </row>
    <row r="18" spans="3:38" x14ac:dyDescent="0.35">
      <c r="C18" s="19"/>
      <c r="D18" s="19" t="s">
        <v>324</v>
      </c>
      <c r="AK18">
        <v>3.2916661551261758E-2</v>
      </c>
      <c r="AL18">
        <v>0</v>
      </c>
    </row>
    <row r="19" spans="3:38" x14ac:dyDescent="0.35">
      <c r="C19" s="19" t="s">
        <v>344</v>
      </c>
      <c r="D19" s="19">
        <v>1</v>
      </c>
      <c r="AK19">
        <v>3.5473665318632164E-2</v>
      </c>
      <c r="AL19">
        <v>0</v>
      </c>
    </row>
    <row r="20" spans="3:38" x14ac:dyDescent="0.35">
      <c r="C20" s="19" t="s">
        <v>345</v>
      </c>
      <c r="D20" s="19">
        <v>0</v>
      </c>
      <c r="AK20">
        <v>3.5473665318632164E-2</v>
      </c>
      <c r="AL20">
        <v>3</v>
      </c>
    </row>
    <row r="21" spans="3:38" x14ac:dyDescent="0.35">
      <c r="C21" s="19" t="s">
        <v>346</v>
      </c>
      <c r="D21" s="19">
        <v>0</v>
      </c>
      <c r="AK21">
        <v>3.8030669086002569E-2</v>
      </c>
      <c r="AL21">
        <v>3</v>
      </c>
    </row>
    <row r="22" spans="3:38" x14ac:dyDescent="0.35">
      <c r="C22" s="19" t="s">
        <v>347</v>
      </c>
      <c r="D22" s="19">
        <v>0</v>
      </c>
      <c r="AK22">
        <v>3.8030669086002569E-2</v>
      </c>
      <c r="AL22">
        <v>3</v>
      </c>
    </row>
    <row r="23" spans="3:38" x14ac:dyDescent="0.35">
      <c r="C23" s="19" t="s">
        <v>348</v>
      </c>
      <c r="D23" s="19">
        <v>0</v>
      </c>
      <c r="AK23">
        <v>4.0587672853372975E-2</v>
      </c>
      <c r="AL23">
        <v>3</v>
      </c>
    </row>
    <row r="24" spans="3:38" x14ac:dyDescent="0.35">
      <c r="C24" s="19" t="s">
        <v>349</v>
      </c>
      <c r="D24" s="19">
        <v>0</v>
      </c>
      <c r="AK24">
        <v>4.0587672853372975E-2</v>
      </c>
      <c r="AL24">
        <v>2</v>
      </c>
    </row>
    <row r="25" spans="3:38" x14ac:dyDescent="0.35">
      <c r="C25" s="19" t="s">
        <v>350</v>
      </c>
      <c r="D25" s="19">
        <v>0</v>
      </c>
      <c r="AK25">
        <v>4.314467662074338E-2</v>
      </c>
      <c r="AL25">
        <v>2</v>
      </c>
    </row>
    <row r="26" spans="3:38" x14ac:dyDescent="0.35">
      <c r="C26" s="19" t="s">
        <v>351</v>
      </c>
      <c r="D26" s="19">
        <v>0</v>
      </c>
      <c r="AK26">
        <v>4.314467662074338E-2</v>
      </c>
      <c r="AL26">
        <v>3</v>
      </c>
    </row>
    <row r="27" spans="3:38" x14ac:dyDescent="0.35">
      <c r="C27" s="19" t="s">
        <v>352</v>
      </c>
      <c r="D27" s="19">
        <v>0</v>
      </c>
      <c r="AK27">
        <v>4.5701680388113793E-2</v>
      </c>
      <c r="AL27">
        <v>3</v>
      </c>
    </row>
    <row r="28" spans="3:38" x14ac:dyDescent="0.35">
      <c r="C28" s="19" t="s">
        <v>353</v>
      </c>
      <c r="D28" s="19">
        <v>3</v>
      </c>
      <c r="AK28">
        <v>4.5701680388113793E-2</v>
      </c>
      <c r="AL28">
        <v>3</v>
      </c>
    </row>
    <row r="29" spans="3:38" x14ac:dyDescent="0.35">
      <c r="C29" s="19" t="s">
        <v>354</v>
      </c>
      <c r="D29" s="19">
        <v>3</v>
      </c>
      <c r="AK29">
        <v>4.8258684155484198E-2</v>
      </c>
      <c r="AL29">
        <v>3</v>
      </c>
    </row>
    <row r="30" spans="3:38" x14ac:dyDescent="0.35">
      <c r="C30" s="19" t="s">
        <v>355</v>
      </c>
      <c r="D30" s="19">
        <v>2</v>
      </c>
      <c r="AK30">
        <v>4.8258684155484198E-2</v>
      </c>
      <c r="AL30">
        <v>8</v>
      </c>
    </row>
    <row r="31" spans="3:38" x14ac:dyDescent="0.35">
      <c r="C31" s="19" t="s">
        <v>356</v>
      </c>
      <c r="D31" s="19">
        <v>3</v>
      </c>
      <c r="AK31">
        <v>5.0815687922854604E-2</v>
      </c>
      <c r="AL31">
        <v>8</v>
      </c>
    </row>
    <row r="32" spans="3:38" x14ac:dyDescent="0.35">
      <c r="C32" s="19" t="s">
        <v>357</v>
      </c>
      <c r="D32" s="19">
        <v>3</v>
      </c>
      <c r="AK32">
        <v>5.0815687922854604E-2</v>
      </c>
      <c r="AL32">
        <v>2</v>
      </c>
    </row>
    <row r="33" spans="3:38" x14ac:dyDescent="0.35">
      <c r="C33" s="19" t="s">
        <v>358</v>
      </c>
      <c r="D33" s="19">
        <v>8</v>
      </c>
      <c r="AK33">
        <v>5.3372691690225009E-2</v>
      </c>
      <c r="AL33">
        <v>2</v>
      </c>
    </row>
    <row r="34" spans="3:38" x14ac:dyDescent="0.35">
      <c r="C34" s="19" t="s">
        <v>359</v>
      </c>
      <c r="D34" s="19">
        <v>2</v>
      </c>
      <c r="AK34">
        <v>5.3372691690225009E-2</v>
      </c>
      <c r="AL34">
        <v>5</v>
      </c>
    </row>
    <row r="35" spans="3:38" x14ac:dyDescent="0.35">
      <c r="C35" s="19" t="s">
        <v>360</v>
      </c>
      <c r="D35" s="19">
        <v>5</v>
      </c>
      <c r="AK35">
        <v>5.5929695457595414E-2</v>
      </c>
      <c r="AL35">
        <v>5</v>
      </c>
    </row>
    <row r="36" spans="3:38" x14ac:dyDescent="0.35">
      <c r="C36" s="19" t="s">
        <v>361</v>
      </c>
      <c r="D36" s="19">
        <v>5</v>
      </c>
      <c r="AK36">
        <v>5.5929695457595414E-2</v>
      </c>
      <c r="AL36">
        <v>5</v>
      </c>
    </row>
    <row r="37" spans="3:38" x14ac:dyDescent="0.35">
      <c r="C37" s="19" t="s">
        <v>362</v>
      </c>
      <c r="D37" s="19">
        <v>5</v>
      </c>
      <c r="AK37">
        <v>5.848669922496582E-2</v>
      </c>
      <c r="AL37">
        <v>5</v>
      </c>
    </row>
    <row r="38" spans="3:38" x14ac:dyDescent="0.35">
      <c r="C38" s="19" t="s">
        <v>363</v>
      </c>
      <c r="D38" s="19">
        <v>2</v>
      </c>
      <c r="AK38">
        <v>5.848669922496582E-2</v>
      </c>
      <c r="AL38">
        <v>5</v>
      </c>
    </row>
    <row r="39" spans="3:38" x14ac:dyDescent="0.35">
      <c r="C39" s="19" t="s">
        <v>364</v>
      </c>
      <c r="D39" s="19">
        <v>0</v>
      </c>
      <c r="AK39">
        <v>6.1043702992336225E-2</v>
      </c>
      <c r="AL39">
        <v>5</v>
      </c>
    </row>
    <row r="40" spans="3:38" x14ac:dyDescent="0.35">
      <c r="C40" s="19" t="s">
        <v>365</v>
      </c>
      <c r="D40" s="19">
        <v>1</v>
      </c>
      <c r="AK40">
        <v>6.1043702992336225E-2</v>
      </c>
      <c r="AL40">
        <v>2</v>
      </c>
    </row>
    <row r="41" spans="3:38" x14ac:dyDescent="0.35">
      <c r="C41" s="19" t="s">
        <v>366</v>
      </c>
      <c r="D41" s="19">
        <v>0</v>
      </c>
      <c r="AK41">
        <v>6.3600706759706638E-2</v>
      </c>
      <c r="AL41">
        <v>2</v>
      </c>
    </row>
    <row r="42" spans="3:38" x14ac:dyDescent="0.35">
      <c r="C42" s="19" t="s">
        <v>367</v>
      </c>
      <c r="D42" s="19">
        <v>1</v>
      </c>
      <c r="AK42">
        <v>6.3600706759706638E-2</v>
      </c>
      <c r="AL42">
        <v>0</v>
      </c>
    </row>
    <row r="43" spans="3:38" x14ac:dyDescent="0.35">
      <c r="C43" s="19" t="s">
        <v>368</v>
      </c>
      <c r="D43" s="19">
        <v>1</v>
      </c>
      <c r="AK43">
        <v>6.6157710527077043E-2</v>
      </c>
      <c r="AL43">
        <v>0</v>
      </c>
    </row>
    <row r="44" spans="3:38" x14ac:dyDescent="0.35">
      <c r="C44" s="19" t="s">
        <v>369</v>
      </c>
      <c r="D44" s="19">
        <v>0</v>
      </c>
      <c r="AK44">
        <v>6.6157710527077043E-2</v>
      </c>
      <c r="AL44">
        <v>1</v>
      </c>
    </row>
    <row r="45" spans="3:38" x14ac:dyDescent="0.35">
      <c r="C45" s="19" t="s">
        <v>370</v>
      </c>
      <c r="D45" s="19">
        <v>0</v>
      </c>
      <c r="AK45">
        <v>6.8714714294447449E-2</v>
      </c>
      <c r="AL45">
        <v>1</v>
      </c>
    </row>
    <row r="46" spans="3:38" x14ac:dyDescent="0.35">
      <c r="C46" s="19" t="s">
        <v>371</v>
      </c>
      <c r="D46" s="19">
        <v>1</v>
      </c>
      <c r="AK46">
        <v>6.8714714294447449E-2</v>
      </c>
      <c r="AL46">
        <v>0</v>
      </c>
    </row>
    <row r="47" spans="3:38" x14ac:dyDescent="0.35">
      <c r="AK47">
        <v>7.1271718061817854E-2</v>
      </c>
      <c r="AL47">
        <v>0</v>
      </c>
    </row>
    <row r="48" spans="3:38" x14ac:dyDescent="0.35">
      <c r="AK48">
        <v>7.1271718061817854E-2</v>
      </c>
      <c r="AL48">
        <v>1</v>
      </c>
    </row>
    <row r="49" spans="37:38" x14ac:dyDescent="0.35">
      <c r="AK49">
        <v>7.382872182918826E-2</v>
      </c>
      <c r="AL49">
        <v>1</v>
      </c>
    </row>
    <row r="50" spans="37:38" x14ac:dyDescent="0.35">
      <c r="AK50">
        <v>7.382872182918826E-2</v>
      </c>
      <c r="AL50">
        <v>1</v>
      </c>
    </row>
    <row r="51" spans="37:38" x14ac:dyDescent="0.35">
      <c r="AK51">
        <v>7.6385725596558679E-2</v>
      </c>
      <c r="AL51">
        <v>1</v>
      </c>
    </row>
    <row r="52" spans="37:38" x14ac:dyDescent="0.35">
      <c r="AK52">
        <v>7.6385725596558679E-2</v>
      </c>
      <c r="AL52">
        <v>0</v>
      </c>
    </row>
    <row r="53" spans="37:38" x14ac:dyDescent="0.35">
      <c r="AK53">
        <v>7.8942729363929071E-2</v>
      </c>
      <c r="AL53">
        <v>0</v>
      </c>
    </row>
    <row r="54" spans="37:38" x14ac:dyDescent="0.35">
      <c r="AK54">
        <v>7.8942729363929071E-2</v>
      </c>
      <c r="AL54">
        <v>0</v>
      </c>
    </row>
    <row r="55" spans="37:38" x14ac:dyDescent="0.35">
      <c r="AK55">
        <v>8.149973313129949E-2</v>
      </c>
      <c r="AL55">
        <v>0</v>
      </c>
    </row>
    <row r="56" spans="37:38" x14ac:dyDescent="0.35">
      <c r="AK56">
        <v>8.149973313129949E-2</v>
      </c>
      <c r="AL56">
        <v>1</v>
      </c>
    </row>
    <row r="57" spans="37:38" x14ac:dyDescent="0.35">
      <c r="AK57">
        <v>8.4056736898669882E-2</v>
      </c>
      <c r="AL57">
        <v>1</v>
      </c>
    </row>
    <row r="58" spans="37:38" x14ac:dyDescent="0.35">
      <c r="AK58">
        <v>8.4056736898669882E-2</v>
      </c>
      <c r="AL58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D48"/>
  <sheetViews>
    <sheetView workbookViewId="0">
      <pane xSplit="2" ySplit="2" topLeftCell="AV3" activePane="bottomRight" state="frozen"/>
      <selection activeCell="C1" sqref="C1"/>
      <selection pane="topRight" activeCell="C1" sqref="C1"/>
      <selection pane="bottomLeft" activeCell="C1" sqref="C1"/>
      <selection pane="bottomRight" activeCell="BC40" sqref="BC40"/>
    </sheetView>
  </sheetViews>
  <sheetFormatPr defaultRowHeight="14.5" x14ac:dyDescent="0.35"/>
  <cols>
    <col min="1" max="1" width="14" style="11" customWidth="1"/>
    <col min="2" max="2" width="33" customWidth="1"/>
    <col min="3" max="37" width="15.90625" style="2" customWidth="1"/>
    <col min="38" max="40" width="15.90625" style="3" customWidth="1"/>
    <col min="41" max="42" width="15.90625" style="4" customWidth="1"/>
    <col min="48" max="48" width="12.7265625" bestFit="1" customWidth="1"/>
    <col min="49" max="49" width="11.7265625" bestFit="1" customWidth="1"/>
    <col min="55" max="55" width="11.81640625" bestFit="1" customWidth="1"/>
    <col min="56" max="56" width="11.7265625" bestFit="1" customWidth="1"/>
  </cols>
  <sheetData>
    <row r="1" spans="1:56" x14ac:dyDescent="0.35">
      <c r="A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14</v>
      </c>
      <c r="AF1" s="2" t="s">
        <v>15</v>
      </c>
      <c r="AG1" s="2" t="s">
        <v>16</v>
      </c>
      <c r="AH1" s="2" t="s">
        <v>17</v>
      </c>
      <c r="AI1" s="2" t="s">
        <v>18</v>
      </c>
      <c r="AJ1" s="2" t="s">
        <v>19</v>
      </c>
      <c r="AK1" s="2" t="s">
        <v>20</v>
      </c>
      <c r="AL1" s="3" t="s">
        <v>21</v>
      </c>
      <c r="AM1" s="3" t="s">
        <v>22</v>
      </c>
      <c r="AN1" s="3" t="s">
        <v>23</v>
      </c>
      <c r="AP1" t="str">
        <f>"mean is "&amp;TEXT(AVERAGE(AP3:AP48),"0.0%")</f>
        <v>mean is 8.8%</v>
      </c>
      <c r="AQ1" s="17" t="s">
        <v>150</v>
      </c>
      <c r="AV1" t="str">
        <f>"mean is "&amp;TEXT(AVERAGE(AV3:AV48),"0.0%")</f>
        <v>mean is 12.0%</v>
      </c>
      <c r="AW1" t="str">
        <f>"mean is "&amp;TEXT(AVERAGE(AW3:AW48),"0.0%")</f>
        <v>mean is 6.8%</v>
      </c>
      <c r="AX1" s="16" t="s">
        <v>165</v>
      </c>
      <c r="BC1" t="str">
        <f>"mean is "&amp;TEXT(AVERAGE(BC3:BC48),"0.0%")</f>
        <v>mean is 5.2%</v>
      </c>
      <c r="BD1" t="str">
        <f>"mean is "&amp;TEXT(AVERAGE(BD3:BD48),"0.0%")</f>
        <v>mean is 0.6%</v>
      </c>
    </row>
    <row r="2" spans="1:56" s="6" customFormat="1" ht="15" thickBot="1" x14ac:dyDescent="0.4">
      <c r="A2" s="5" t="s">
        <v>24</v>
      </c>
      <c r="B2" s="6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8" t="s">
        <v>61</v>
      </c>
      <c r="AM2" s="8" t="s">
        <v>62</v>
      </c>
      <c r="AN2" s="8" t="s">
        <v>63</v>
      </c>
      <c r="AO2" s="9" t="s">
        <v>64</v>
      </c>
      <c r="AP2" s="9" t="s">
        <v>65</v>
      </c>
      <c r="AQ2" s="6" t="s">
        <v>144</v>
      </c>
      <c r="AR2" s="6" t="s">
        <v>145</v>
      </c>
      <c r="AS2" s="6" t="s">
        <v>146</v>
      </c>
      <c r="AT2" s="6" t="s">
        <v>147</v>
      </c>
      <c r="AU2" s="6" t="s">
        <v>148</v>
      </c>
      <c r="AV2" s="18" t="s">
        <v>172</v>
      </c>
      <c r="AW2" s="6" t="s">
        <v>149</v>
      </c>
      <c r="AX2" s="6" t="s">
        <v>166</v>
      </c>
      <c r="AY2" s="6" t="s">
        <v>167</v>
      </c>
      <c r="AZ2" s="6" t="s">
        <v>168</v>
      </c>
      <c r="BA2" s="6" t="s">
        <v>169</v>
      </c>
      <c r="BB2" s="6" t="s">
        <v>170</v>
      </c>
      <c r="BC2" s="18" t="s">
        <v>171</v>
      </c>
      <c r="BD2" s="6" t="s">
        <v>173</v>
      </c>
    </row>
    <row r="3" spans="1:56" x14ac:dyDescent="0.35">
      <c r="A3" s="11">
        <v>240795965</v>
      </c>
      <c r="B3" t="s">
        <v>95</v>
      </c>
      <c r="C3" s="2">
        <v>167608000</v>
      </c>
      <c r="D3" s="2">
        <v>5645000</v>
      </c>
      <c r="E3" s="2">
        <v>26393000</v>
      </c>
      <c r="F3" s="2">
        <v>435000</v>
      </c>
      <c r="G3" s="2">
        <v>1118000</v>
      </c>
      <c r="I3" s="2">
        <v>198093000</v>
      </c>
      <c r="J3" s="2">
        <v>155223000</v>
      </c>
      <c r="K3" s="2">
        <v>6016000</v>
      </c>
      <c r="L3" s="2">
        <v>8042000</v>
      </c>
      <c r="M3" s="2">
        <v>125400</v>
      </c>
      <c r="N3" s="2">
        <v>1547600</v>
      </c>
      <c r="P3" s="2">
        <v>167608000</v>
      </c>
      <c r="Q3" s="2">
        <v>152275000</v>
      </c>
      <c r="R3" s="2">
        <v>5428000</v>
      </c>
      <c r="S3" s="2">
        <v>-611000</v>
      </c>
      <c r="T3" s="2">
        <v>180420</v>
      </c>
      <c r="U3" s="2">
        <v>1688580</v>
      </c>
      <c r="W3" s="2">
        <v>155223000</v>
      </c>
      <c r="X3" s="2">
        <v>124797000</v>
      </c>
      <c r="Y3" s="2">
        <v>4280000</v>
      </c>
      <c r="Z3" s="2">
        <v>24760000</v>
      </c>
      <c r="AA3" s="2">
        <v>165500</v>
      </c>
      <c r="AB3" s="2">
        <v>1396500</v>
      </c>
      <c r="AD3" s="2">
        <v>152275000</v>
      </c>
      <c r="AE3" s="2">
        <v>100744000</v>
      </c>
      <c r="AF3" s="2">
        <v>18794000</v>
      </c>
      <c r="AG3" s="2">
        <v>7516000</v>
      </c>
      <c r="AH3" s="2">
        <v>74000</v>
      </c>
      <c r="AI3" s="2">
        <v>2183000</v>
      </c>
      <c r="AK3" s="2">
        <v>124797000</v>
      </c>
      <c r="AL3" s="3">
        <v>0.76</v>
      </c>
      <c r="AM3" s="3">
        <v>0.24</v>
      </c>
      <c r="AN3" s="3">
        <v>0</v>
      </c>
      <c r="AO3" s="12">
        <f t="shared" ref="AO3:AO48" si="0">(I3-AE3)/AE3</f>
        <v>0.96630072262367983</v>
      </c>
      <c r="AP3" s="12">
        <f t="shared" ref="AP3:AP48" si="1">(I3/AE3)^(1/5)-1</f>
        <v>0.14480096744503301</v>
      </c>
      <c r="AQ3" s="4">
        <f t="shared" ref="AQ3:AQ48" si="2">E3/C3</f>
        <v>0.15746861724977329</v>
      </c>
      <c r="AR3" s="4">
        <f t="shared" ref="AR3:AR48" si="3">L3/J3</f>
        <v>5.1809332379866388E-2</v>
      </c>
      <c r="AS3" s="4">
        <f t="shared" ref="AS3:AS48" si="4">S3/Q3</f>
        <v>-4.012477425710064E-3</v>
      </c>
      <c r="AT3" s="4">
        <f t="shared" ref="AT3:AT48" si="5">Z3/X3</f>
        <v>0.19840220518121429</v>
      </c>
      <c r="AU3" s="4">
        <f t="shared" ref="AU3:AU48" si="6">AG3/AE3</f>
        <v>7.4604939251965374E-2</v>
      </c>
      <c r="AV3" s="12">
        <f t="shared" ref="AV3:AV48" si="7">AVERAGE(AQ3:AU3)</f>
        <v>9.5654523327421859E-2</v>
      </c>
      <c r="AW3" s="4">
        <f t="shared" ref="AW3:AW48" si="8">_xlfn.STDEV.P((AQ3:AU3))</f>
        <v>7.3043911631116162E-2</v>
      </c>
      <c r="AX3" s="12">
        <f t="shared" ref="AX3:AX48" si="9">SUM(F3:H3)/AVERAGE(C3,I3)</f>
        <v>8.4932772948392264E-3</v>
      </c>
      <c r="AY3" s="12">
        <f t="shared" ref="AY3:AY48" si="10">SUM(M3:O3)/AVERAGE(J3,P3)</f>
        <v>1.0364556068035597E-2</v>
      </c>
      <c r="AZ3" s="12">
        <f t="shared" ref="AZ3:AZ48" si="11">SUM(T3:V3)/AVERAGE(Q3,W3)</f>
        <v>1.2156176625539028E-2</v>
      </c>
      <c r="BA3" s="12">
        <f t="shared" ref="BA3:BA48" si="12">SUM(AA3:AC3)/AVERAGE(X3,AD3)</f>
        <v>1.127504764104637E-2</v>
      </c>
      <c r="BB3" s="12">
        <f t="shared" ref="BB3:BB48" si="13">SUM(AH3:AJ3)/AVERAGE(AE3,AK3)</f>
        <v>2.0014099432032313E-2</v>
      </c>
      <c r="BC3" s="12">
        <f t="shared" ref="BC3:BC48" si="14">AVERAGE(AX3:BB3)</f>
        <v>1.2460631412298508E-2</v>
      </c>
      <c r="BD3" s="4">
        <f t="shared" ref="BD3:BD48" si="15">_xlfn.STDEV.P((AX3:BB3))</f>
        <v>3.967029399011974E-3</v>
      </c>
    </row>
    <row r="4" spans="1:56" x14ac:dyDescent="0.35">
      <c r="A4" s="11">
        <v>420680387</v>
      </c>
      <c r="B4" t="s">
        <v>85</v>
      </c>
      <c r="C4" s="2">
        <v>1553629299</v>
      </c>
      <c r="D4" s="2">
        <v>15363250</v>
      </c>
      <c r="E4" s="2">
        <v>316328638</v>
      </c>
      <c r="F4" s="2">
        <v>17934254</v>
      </c>
      <c r="G4" s="2">
        <v>37865746</v>
      </c>
      <c r="I4" s="2">
        <v>1829521187</v>
      </c>
      <c r="J4" s="2">
        <v>1383856130</v>
      </c>
      <c r="K4" s="2">
        <v>1871612</v>
      </c>
      <c r="L4" s="2">
        <v>222301557</v>
      </c>
      <c r="M4" s="2">
        <v>16893207</v>
      </c>
      <c r="N4" s="2">
        <v>37506793</v>
      </c>
      <c r="P4" s="2">
        <v>1553629299</v>
      </c>
      <c r="Q4" s="2">
        <v>1500219483</v>
      </c>
      <c r="R4" s="2">
        <v>6271106</v>
      </c>
      <c r="S4" s="2">
        <v>-69353459</v>
      </c>
      <c r="T4" s="2">
        <v>17424397</v>
      </c>
      <c r="U4" s="2">
        <v>35856603</v>
      </c>
      <c r="W4" s="2">
        <v>1383856130</v>
      </c>
      <c r="X4" s="2">
        <v>1260593189</v>
      </c>
      <c r="Y4" s="2">
        <v>4248722</v>
      </c>
      <c r="Z4" s="2">
        <v>284843964</v>
      </c>
      <c r="AA4" s="2">
        <v>15701985</v>
      </c>
      <c r="AB4" s="2">
        <v>33764407</v>
      </c>
      <c r="AD4" s="2">
        <v>1500219483</v>
      </c>
      <c r="AE4" s="2">
        <v>1137472042</v>
      </c>
      <c r="AF4" s="2">
        <v>14749865</v>
      </c>
      <c r="AG4" s="2">
        <v>149816994</v>
      </c>
      <c r="AH4" s="2">
        <v>12540202</v>
      </c>
      <c r="AI4" s="2">
        <v>28905510</v>
      </c>
      <c r="AK4" s="2">
        <v>1260593189</v>
      </c>
      <c r="AL4" s="3">
        <v>0.69</v>
      </c>
      <c r="AM4" s="3">
        <v>0.31</v>
      </c>
      <c r="AN4" s="3">
        <v>0</v>
      </c>
      <c r="AO4" s="12">
        <f t="shared" si="0"/>
        <v>0.608409806524282</v>
      </c>
      <c r="AP4" s="12">
        <f t="shared" si="1"/>
        <v>9.9712958153034714E-2</v>
      </c>
      <c r="AQ4" s="4">
        <f t="shared" si="2"/>
        <v>0.20360625163519139</v>
      </c>
      <c r="AR4" s="4">
        <f t="shared" si="3"/>
        <v>0.16063921110065105</v>
      </c>
      <c r="AS4" s="4">
        <f t="shared" si="4"/>
        <v>-4.6228875031880917E-2</v>
      </c>
      <c r="AT4" s="4">
        <f t="shared" si="5"/>
        <v>0.22596025941244396</v>
      </c>
      <c r="AU4" s="4">
        <f t="shared" si="6"/>
        <v>0.13171048471361022</v>
      </c>
      <c r="AV4" s="12">
        <f t="shared" si="7"/>
        <v>0.13513746636600316</v>
      </c>
      <c r="AW4" s="4">
        <f t="shared" si="8"/>
        <v>9.6428820663539833E-2</v>
      </c>
      <c r="AX4" s="12">
        <f t="shared" si="9"/>
        <v>3.2987004409593387E-2</v>
      </c>
      <c r="AY4" s="12">
        <f t="shared" si="10"/>
        <v>3.7038481595817983E-2</v>
      </c>
      <c r="AZ4" s="12">
        <f t="shared" si="11"/>
        <v>3.6948407149823226E-2</v>
      </c>
      <c r="BA4" s="12">
        <f t="shared" si="12"/>
        <v>3.583466020834028E-2</v>
      </c>
      <c r="BB4" s="12">
        <f t="shared" si="13"/>
        <v>3.4565958810650887E-2</v>
      </c>
      <c r="BC4" s="12">
        <f t="shared" si="14"/>
        <v>3.5474902434845149E-2</v>
      </c>
      <c r="BD4" s="4">
        <f t="shared" si="15"/>
        <v>1.5337037973022253E-3</v>
      </c>
    </row>
    <row r="5" spans="1:56" x14ac:dyDescent="0.35">
      <c r="A5" s="11">
        <v>231352641</v>
      </c>
      <c r="B5" t="s">
        <v>84</v>
      </c>
      <c r="C5" s="2">
        <v>261569952</v>
      </c>
      <c r="D5" s="2">
        <v>10498020</v>
      </c>
      <c r="E5" s="2">
        <v>25910780</v>
      </c>
      <c r="F5" s="2">
        <v>2566186</v>
      </c>
      <c r="G5" s="2">
        <v>6113051</v>
      </c>
      <c r="I5" s="2">
        <v>289299515</v>
      </c>
      <c r="J5" s="2">
        <v>231450602</v>
      </c>
      <c r="K5" s="2">
        <v>9653004</v>
      </c>
      <c r="L5" s="2">
        <v>29508131</v>
      </c>
      <c r="M5" s="2">
        <v>2469523</v>
      </c>
      <c r="N5" s="2">
        <v>6572262</v>
      </c>
      <c r="P5" s="2">
        <v>261569952</v>
      </c>
      <c r="Q5" s="2">
        <v>245889239</v>
      </c>
      <c r="R5" s="2">
        <v>3501981</v>
      </c>
      <c r="S5" s="2">
        <v>-7974571</v>
      </c>
      <c r="T5" s="2">
        <v>2383867</v>
      </c>
      <c r="U5" s="2">
        <v>7582180</v>
      </c>
      <c r="W5" s="2">
        <v>231450602</v>
      </c>
      <c r="X5" s="2">
        <v>215153173</v>
      </c>
      <c r="Y5" s="2">
        <v>4408678</v>
      </c>
      <c r="Z5" s="2">
        <v>33682075</v>
      </c>
      <c r="AA5" s="2">
        <v>2546418</v>
      </c>
      <c r="AB5" s="2">
        <v>4808269</v>
      </c>
      <c r="AD5" s="2">
        <v>245889239</v>
      </c>
      <c r="AE5" s="2">
        <v>197908531</v>
      </c>
      <c r="AF5" s="2">
        <v>2460396</v>
      </c>
      <c r="AG5" s="2">
        <v>24185356</v>
      </c>
      <c r="AH5" s="2">
        <v>2681973</v>
      </c>
      <c r="AI5" s="2">
        <v>6719137</v>
      </c>
      <c r="AK5" s="2">
        <v>215153173</v>
      </c>
      <c r="AL5" s="3">
        <v>0.33</v>
      </c>
      <c r="AM5" s="3">
        <v>0.5</v>
      </c>
      <c r="AN5" s="3">
        <v>0.17</v>
      </c>
      <c r="AO5" s="12">
        <f t="shared" si="0"/>
        <v>0.46178395412373607</v>
      </c>
      <c r="AP5" s="12">
        <f t="shared" si="1"/>
        <v>7.8888684196856795E-2</v>
      </c>
      <c r="AQ5" s="4">
        <f t="shared" si="2"/>
        <v>9.9058702277851851E-2</v>
      </c>
      <c r="AR5" s="4">
        <f t="shared" si="3"/>
        <v>0.12749213328898579</v>
      </c>
      <c r="AS5" s="4">
        <f t="shared" si="4"/>
        <v>-3.243155752741176E-2</v>
      </c>
      <c r="AT5" s="4">
        <f t="shared" si="5"/>
        <v>0.15654928314722089</v>
      </c>
      <c r="AU5" s="4">
        <f t="shared" si="6"/>
        <v>0.12220471688509477</v>
      </c>
      <c r="AV5" s="12">
        <f t="shared" si="7"/>
        <v>9.4574655614348316E-2</v>
      </c>
      <c r="AW5" s="4">
        <f t="shared" si="8"/>
        <v>6.6088607083542639E-2</v>
      </c>
      <c r="AX5" s="12">
        <f t="shared" si="9"/>
        <v>3.1511047607218352E-2</v>
      </c>
      <c r="AY5" s="12">
        <f t="shared" si="10"/>
        <v>3.667914015609175E-2</v>
      </c>
      <c r="AZ5" s="12">
        <f t="shared" si="11"/>
        <v>4.1756610883858736E-2</v>
      </c>
      <c r="BA5" s="12">
        <f t="shared" si="12"/>
        <v>3.1904600568504748E-2</v>
      </c>
      <c r="BB5" s="12">
        <f t="shared" si="13"/>
        <v>4.5519155656221277E-2</v>
      </c>
      <c r="BC5" s="12">
        <f t="shared" si="14"/>
        <v>3.7474110974378971E-2</v>
      </c>
      <c r="BD5" s="4">
        <f t="shared" si="15"/>
        <v>5.4821911475499609E-3</v>
      </c>
    </row>
    <row r="6" spans="1:56" x14ac:dyDescent="0.35">
      <c r="A6" s="11">
        <v>231352683</v>
      </c>
      <c r="B6" t="s">
        <v>103</v>
      </c>
      <c r="C6" s="2">
        <v>1634685000</v>
      </c>
      <c r="D6" s="2">
        <v>10999000</v>
      </c>
      <c r="E6" s="2">
        <v>293055000</v>
      </c>
      <c r="F6" s="2">
        <v>13225000</v>
      </c>
      <c r="G6" s="2">
        <v>42871000</v>
      </c>
      <c r="H6" s="2">
        <v>5974000</v>
      </c>
      <c r="I6" s="2">
        <v>1876669000</v>
      </c>
      <c r="J6" s="2">
        <v>1498775000</v>
      </c>
      <c r="K6" s="2">
        <v>15694000</v>
      </c>
      <c r="L6" s="2">
        <v>181752000</v>
      </c>
      <c r="M6" s="2">
        <v>12432000</v>
      </c>
      <c r="N6" s="2">
        <v>43426000</v>
      </c>
      <c r="O6" s="2">
        <v>5678000</v>
      </c>
      <c r="P6" s="2">
        <v>1634685000</v>
      </c>
      <c r="Q6" s="2">
        <v>1508483000</v>
      </c>
      <c r="R6" s="2">
        <v>7194000</v>
      </c>
      <c r="S6" s="2">
        <v>36458000</v>
      </c>
      <c r="T6" s="2">
        <v>11458000</v>
      </c>
      <c r="U6" s="2">
        <v>37400000</v>
      </c>
      <c r="V6" s="2">
        <v>4502000</v>
      </c>
      <c r="W6" s="2">
        <v>1498775000</v>
      </c>
      <c r="X6" s="2">
        <v>1249254000</v>
      </c>
      <c r="Y6" s="2">
        <v>2716000</v>
      </c>
      <c r="Z6" s="2">
        <v>307084000</v>
      </c>
      <c r="AA6" s="2">
        <v>10931000</v>
      </c>
      <c r="AB6" s="2">
        <v>34964000</v>
      </c>
      <c r="AC6" s="2">
        <v>4676000</v>
      </c>
      <c r="AD6" s="2">
        <v>1508483000</v>
      </c>
      <c r="AE6" s="2">
        <v>1128675000</v>
      </c>
      <c r="AF6" s="2">
        <v>1746000</v>
      </c>
      <c r="AG6" s="2">
        <v>169566000</v>
      </c>
      <c r="AH6" s="2">
        <v>10704000</v>
      </c>
      <c r="AI6" s="2">
        <v>35621000</v>
      </c>
      <c r="AJ6" s="2">
        <v>4408000</v>
      </c>
      <c r="AK6" s="2">
        <v>1249254000</v>
      </c>
      <c r="AL6" s="3">
        <v>0.37</v>
      </c>
      <c r="AM6" s="3">
        <v>0.57999999999999996</v>
      </c>
      <c r="AN6" s="3">
        <v>0.05</v>
      </c>
      <c r="AO6" s="12">
        <f t="shared" si="0"/>
        <v>0.66271867455201894</v>
      </c>
      <c r="AP6" s="12">
        <f t="shared" si="1"/>
        <v>0.10704112577642655</v>
      </c>
      <c r="AQ6" s="4">
        <f t="shared" si="2"/>
        <v>0.17927307095862505</v>
      </c>
      <c r="AR6" s="4">
        <f t="shared" si="3"/>
        <v>0.12126703474504179</v>
      </c>
      <c r="AS6" s="4">
        <f t="shared" si="4"/>
        <v>2.4168651552586275E-2</v>
      </c>
      <c r="AT6" s="4">
        <f t="shared" si="5"/>
        <v>0.24581390173655637</v>
      </c>
      <c r="AU6" s="4">
        <f t="shared" si="6"/>
        <v>0.15023456708086916</v>
      </c>
      <c r="AV6" s="12">
        <f t="shared" si="7"/>
        <v>0.14415144521473572</v>
      </c>
      <c r="AW6" s="4">
        <f t="shared" si="8"/>
        <v>7.283591840582844E-2</v>
      </c>
      <c r="AX6" s="12">
        <f t="shared" si="9"/>
        <v>3.5353883430722169E-2</v>
      </c>
      <c r="AY6" s="12">
        <f t="shared" si="10"/>
        <v>3.9276710090443152E-2</v>
      </c>
      <c r="AZ6" s="12">
        <f t="shared" si="11"/>
        <v>3.5487477296593774E-2</v>
      </c>
      <c r="BA6" s="12">
        <f t="shared" si="12"/>
        <v>3.6675723609611792E-2</v>
      </c>
      <c r="BB6" s="12">
        <f t="shared" si="13"/>
        <v>4.2669903096349805E-2</v>
      </c>
      <c r="BC6" s="12">
        <f t="shared" si="14"/>
        <v>3.7892739504744137E-2</v>
      </c>
      <c r="BD6" s="4">
        <f t="shared" si="15"/>
        <v>2.7730442011119202E-3</v>
      </c>
    </row>
    <row r="7" spans="1:56" x14ac:dyDescent="0.35">
      <c r="A7" s="11">
        <v>390826049</v>
      </c>
      <c r="B7" t="s">
        <v>99</v>
      </c>
      <c r="C7" s="2">
        <v>73286802</v>
      </c>
      <c r="D7" s="2">
        <v>2923694</v>
      </c>
      <c r="E7" s="2">
        <v>12489695</v>
      </c>
      <c r="F7" s="2">
        <v>4116381</v>
      </c>
      <c r="I7" s="2">
        <v>84583810</v>
      </c>
      <c r="J7" s="2">
        <v>65493748</v>
      </c>
      <c r="K7" s="2">
        <v>2296488</v>
      </c>
      <c r="L7" s="2">
        <v>7989793</v>
      </c>
      <c r="M7" s="2">
        <v>2493227</v>
      </c>
      <c r="P7" s="2">
        <v>73286802</v>
      </c>
      <c r="Q7" s="2">
        <v>64160017</v>
      </c>
      <c r="R7" s="2">
        <v>5291561</v>
      </c>
      <c r="S7" s="2">
        <v>-1667270</v>
      </c>
      <c r="T7" s="2">
        <v>2290560</v>
      </c>
      <c r="U7" s="2">
        <v>0</v>
      </c>
      <c r="V7" s="2">
        <v>0</v>
      </c>
      <c r="W7" s="2">
        <v>65493748</v>
      </c>
      <c r="X7" s="2">
        <v>52070009</v>
      </c>
      <c r="Y7" s="2">
        <v>3076708</v>
      </c>
      <c r="Z7" s="2">
        <v>11479108</v>
      </c>
      <c r="AA7" s="2">
        <v>2465808</v>
      </c>
      <c r="AB7" s="2">
        <v>0</v>
      </c>
      <c r="AC7" s="2">
        <v>0</v>
      </c>
      <c r="AD7" s="2">
        <v>64160017</v>
      </c>
      <c r="AE7" s="2">
        <v>46828587</v>
      </c>
      <c r="AF7" s="2">
        <v>818348</v>
      </c>
      <c r="AG7" s="2">
        <v>5991667</v>
      </c>
      <c r="AH7" s="2">
        <v>1558730</v>
      </c>
      <c r="AI7" s="2">
        <v>9863</v>
      </c>
      <c r="AJ7" s="2">
        <v>0</v>
      </c>
      <c r="AK7" s="2">
        <v>52070009</v>
      </c>
      <c r="AL7" s="3">
        <v>2.366E-2</v>
      </c>
      <c r="AM7" s="3">
        <v>0.76692000000000005</v>
      </c>
      <c r="AN7" s="3">
        <v>0.20942</v>
      </c>
      <c r="AO7" s="12">
        <f t="shared" si="0"/>
        <v>0.8062430540558484</v>
      </c>
      <c r="AP7" s="12">
        <f t="shared" si="1"/>
        <v>0.12552523861710352</v>
      </c>
      <c r="AQ7" s="4">
        <f t="shared" si="2"/>
        <v>0.17042215868554342</v>
      </c>
      <c r="AR7" s="4">
        <f t="shared" si="3"/>
        <v>0.12199321681819156</v>
      </c>
      <c r="AS7" s="4">
        <f t="shared" si="4"/>
        <v>-2.5986121543577521E-2</v>
      </c>
      <c r="AT7" s="4">
        <f t="shared" si="5"/>
        <v>0.22045527205497506</v>
      </c>
      <c r="AU7" s="4">
        <f t="shared" si="6"/>
        <v>0.12794891718599155</v>
      </c>
      <c r="AV7" s="12">
        <f t="shared" si="7"/>
        <v>0.12296668864022479</v>
      </c>
      <c r="AW7" s="4">
        <f t="shared" si="8"/>
        <v>8.2424214213736066E-2</v>
      </c>
      <c r="AX7" s="12">
        <f t="shared" si="9"/>
        <v>5.2148793848978046E-2</v>
      </c>
      <c r="AY7" s="12">
        <f t="shared" si="10"/>
        <v>3.5930496024118651E-2</v>
      </c>
      <c r="AZ7" s="12">
        <f t="shared" si="11"/>
        <v>3.5333489929891354E-2</v>
      </c>
      <c r="BA7" s="12">
        <f t="shared" si="12"/>
        <v>4.242979348554908E-2</v>
      </c>
      <c r="BB7" s="12">
        <f t="shared" si="13"/>
        <v>3.1721238995142058E-2</v>
      </c>
      <c r="BC7" s="12">
        <f t="shared" si="14"/>
        <v>3.9512762456735837E-2</v>
      </c>
      <c r="BD7" s="4">
        <f t="shared" si="15"/>
        <v>7.1997937313404772E-3</v>
      </c>
    </row>
    <row r="8" spans="1:56" x14ac:dyDescent="0.35">
      <c r="A8" s="11">
        <v>370673513</v>
      </c>
      <c r="B8" t="s">
        <v>92</v>
      </c>
      <c r="C8" s="2">
        <v>98752347</v>
      </c>
      <c r="D8" s="2">
        <v>11130470</v>
      </c>
      <c r="E8" s="2">
        <v>18787764</v>
      </c>
      <c r="F8" s="2">
        <v>4155000</v>
      </c>
      <c r="G8" s="2">
        <v>87322</v>
      </c>
      <c r="H8" s="2">
        <v>0</v>
      </c>
      <c r="I8" s="2">
        <v>124428259</v>
      </c>
      <c r="J8" s="2">
        <v>84362700</v>
      </c>
      <c r="K8" s="2">
        <v>7112866</v>
      </c>
      <c r="L8" s="2">
        <v>11350743</v>
      </c>
      <c r="M8" s="2">
        <v>3998073</v>
      </c>
      <c r="N8" s="2">
        <v>75889</v>
      </c>
      <c r="O8" s="2">
        <v>0</v>
      </c>
      <c r="P8" s="2">
        <v>98752347</v>
      </c>
      <c r="Q8" s="2">
        <v>84085106</v>
      </c>
      <c r="R8" s="2">
        <v>2153598</v>
      </c>
      <c r="S8" s="2">
        <v>681058</v>
      </c>
      <c r="T8" s="2">
        <v>2486588</v>
      </c>
      <c r="U8" s="2">
        <v>70474</v>
      </c>
      <c r="V8" s="2">
        <v>0</v>
      </c>
      <c r="W8" s="2">
        <v>84362700</v>
      </c>
      <c r="X8" s="2">
        <v>67435543</v>
      </c>
      <c r="Y8" s="2">
        <v>4393325</v>
      </c>
      <c r="Z8" s="2">
        <v>15004316</v>
      </c>
      <c r="AA8" s="2">
        <v>2756938</v>
      </c>
      <c r="AB8" s="2">
        <v>-8860</v>
      </c>
      <c r="AC8" s="2">
        <v>0</v>
      </c>
      <c r="AD8" s="2">
        <v>84085106</v>
      </c>
      <c r="AE8" s="2">
        <v>57550359</v>
      </c>
      <c r="AF8" s="2">
        <v>5629547</v>
      </c>
      <c r="AG8" s="2">
        <v>7378101</v>
      </c>
      <c r="AH8" s="2">
        <v>3075965</v>
      </c>
      <c r="AI8" s="2">
        <v>46499</v>
      </c>
      <c r="AJ8" s="2">
        <v>0</v>
      </c>
      <c r="AK8" s="2">
        <v>67435543</v>
      </c>
      <c r="AL8" s="3">
        <v>0.19</v>
      </c>
      <c r="AM8" s="3">
        <v>0.61</v>
      </c>
      <c r="AN8" s="3">
        <v>0.2</v>
      </c>
      <c r="AO8" s="12">
        <f t="shared" si="0"/>
        <v>1.1620761566404825</v>
      </c>
      <c r="AP8" s="12">
        <f t="shared" si="1"/>
        <v>0.16674029605128027</v>
      </c>
      <c r="AQ8" s="4">
        <f t="shared" si="2"/>
        <v>0.19025131625479241</v>
      </c>
      <c r="AR8" s="4">
        <f t="shared" si="3"/>
        <v>0.13454693839813092</v>
      </c>
      <c r="AS8" s="4">
        <f t="shared" si="4"/>
        <v>8.0996270611825121E-3</v>
      </c>
      <c r="AT8" s="4">
        <f t="shared" si="5"/>
        <v>0.22249863102607478</v>
      </c>
      <c r="AU8" s="4">
        <f t="shared" si="6"/>
        <v>0.12820251911895111</v>
      </c>
      <c r="AV8" s="12">
        <f t="shared" si="7"/>
        <v>0.13671980637182635</v>
      </c>
      <c r="AW8" s="4">
        <f t="shared" si="8"/>
        <v>7.3272157567108198E-2</v>
      </c>
      <c r="AX8" s="12">
        <f t="shared" si="9"/>
        <v>3.8016941310751708E-2</v>
      </c>
      <c r="AY8" s="12">
        <f t="shared" si="10"/>
        <v>4.4496201341662545E-2</v>
      </c>
      <c r="AZ8" s="12">
        <f t="shared" si="11"/>
        <v>3.0360288575085388E-2</v>
      </c>
      <c r="BA8" s="12">
        <f t="shared" si="12"/>
        <v>3.6273313480857647E-2</v>
      </c>
      <c r="BB8" s="12">
        <f t="shared" si="13"/>
        <v>4.9965059259243494E-2</v>
      </c>
      <c r="BC8" s="12">
        <f t="shared" si="14"/>
        <v>3.9822360793520153E-2</v>
      </c>
      <c r="BD8" s="4">
        <f t="shared" si="15"/>
        <v>6.7838809635665034E-3</v>
      </c>
    </row>
    <row r="9" spans="1:56" x14ac:dyDescent="0.35">
      <c r="A9" s="11">
        <v>231365954</v>
      </c>
      <c r="B9" t="s">
        <v>82</v>
      </c>
      <c r="C9" s="2">
        <v>383627404</v>
      </c>
      <c r="D9" s="2">
        <v>2483050</v>
      </c>
      <c r="E9" s="2">
        <v>61660389</v>
      </c>
      <c r="F9" s="2">
        <v>6011792</v>
      </c>
      <c r="G9" s="2">
        <v>7592347</v>
      </c>
      <c r="H9" s="2">
        <v>3340291</v>
      </c>
      <c r="I9" s="2">
        <v>430826413</v>
      </c>
      <c r="J9" s="2">
        <v>351506362</v>
      </c>
      <c r="K9" s="2">
        <v>2256457</v>
      </c>
      <c r="L9" s="2">
        <v>46128627</v>
      </c>
      <c r="M9" s="2">
        <v>5472787</v>
      </c>
      <c r="N9" s="2">
        <v>7052759</v>
      </c>
      <c r="O9" s="2">
        <v>3738496</v>
      </c>
      <c r="P9" s="2">
        <v>383627404</v>
      </c>
      <c r="Q9" s="2">
        <v>356901810</v>
      </c>
      <c r="R9" s="2">
        <v>2952166</v>
      </c>
      <c r="S9" s="2">
        <v>5549396</v>
      </c>
      <c r="T9" s="2">
        <v>3829995</v>
      </c>
      <c r="U9" s="2">
        <v>6341405</v>
      </c>
      <c r="V9" s="2">
        <v>3725610</v>
      </c>
      <c r="W9" s="2">
        <v>351506362</v>
      </c>
      <c r="X9" s="2">
        <v>309076283</v>
      </c>
      <c r="Y9" s="2">
        <v>5444565</v>
      </c>
      <c r="Z9" s="2">
        <v>54532629</v>
      </c>
      <c r="AA9" s="2">
        <v>3806162</v>
      </c>
      <c r="AB9" s="2">
        <v>6282033</v>
      </c>
      <c r="AC9" s="2">
        <v>2063472</v>
      </c>
      <c r="AD9" s="2">
        <v>356901810</v>
      </c>
      <c r="AE9" s="2">
        <v>276019623</v>
      </c>
      <c r="AF9" s="2">
        <v>4198184</v>
      </c>
      <c r="AG9" s="2">
        <v>40449270</v>
      </c>
      <c r="AH9" s="2">
        <v>3649377</v>
      </c>
      <c r="AI9" s="2">
        <v>6076670</v>
      </c>
      <c r="AJ9" s="2">
        <v>1864747</v>
      </c>
      <c r="AK9" s="2">
        <v>309076283</v>
      </c>
      <c r="AL9" s="3">
        <v>0.57799999999999996</v>
      </c>
      <c r="AM9" s="3">
        <v>0.15590000000000001</v>
      </c>
      <c r="AN9" s="3">
        <v>0.2661</v>
      </c>
      <c r="AO9" s="12">
        <f t="shared" si="0"/>
        <v>0.56085429114581464</v>
      </c>
      <c r="AP9" s="12">
        <f t="shared" si="1"/>
        <v>9.3131659326124883E-2</v>
      </c>
      <c r="AQ9" s="4">
        <f t="shared" si="2"/>
        <v>0.16072988623096385</v>
      </c>
      <c r="AR9" s="4">
        <f t="shared" si="3"/>
        <v>0.13123127199615237</v>
      </c>
      <c r="AS9" s="4">
        <f t="shared" si="4"/>
        <v>1.5548803184831145E-2</v>
      </c>
      <c r="AT9" s="4">
        <f t="shared" si="5"/>
        <v>0.17643744279142895</v>
      </c>
      <c r="AU9" s="4">
        <f t="shared" si="6"/>
        <v>0.14654490706264026</v>
      </c>
      <c r="AV9" s="12">
        <f t="shared" si="7"/>
        <v>0.12609846225320331</v>
      </c>
      <c r="AW9" s="4">
        <f t="shared" si="8"/>
        <v>5.7269500521117254E-2</v>
      </c>
      <c r="AX9" s="12">
        <f t="shared" si="9"/>
        <v>4.1609308339701723E-2</v>
      </c>
      <c r="AY9" s="12">
        <f t="shared" si="10"/>
        <v>4.4247843731884846E-2</v>
      </c>
      <c r="AZ9" s="12">
        <f t="shared" si="11"/>
        <v>3.9234471168692275E-2</v>
      </c>
      <c r="BA9" s="12">
        <f t="shared" si="12"/>
        <v>3.6492692860994755E-2</v>
      </c>
      <c r="BB9" s="12">
        <f t="shared" si="13"/>
        <v>3.9620150751832471E-2</v>
      </c>
      <c r="BC9" s="12">
        <f t="shared" si="14"/>
        <v>4.0240893370621214E-2</v>
      </c>
      <c r="BD9" s="4">
        <f t="shared" si="15"/>
        <v>2.5836185799345312E-3</v>
      </c>
    </row>
    <row r="10" spans="1:56" x14ac:dyDescent="0.35">
      <c r="A10" s="11">
        <v>42103558</v>
      </c>
      <c r="B10" t="s">
        <v>77</v>
      </c>
      <c r="C10" s="2">
        <v>634912204</v>
      </c>
      <c r="D10" s="2">
        <v>18820480</v>
      </c>
      <c r="E10" s="2">
        <v>99769028</v>
      </c>
      <c r="F10" s="2">
        <v>6107435</v>
      </c>
      <c r="G10" s="2">
        <v>17903295</v>
      </c>
      <c r="H10" s="2">
        <v>3438823</v>
      </c>
      <c r="I10" s="2">
        <v>726052159</v>
      </c>
      <c r="J10" s="2">
        <v>589769388</v>
      </c>
      <c r="K10" s="2">
        <v>13139372</v>
      </c>
      <c r="L10" s="2">
        <v>57900198</v>
      </c>
      <c r="M10" s="2">
        <v>5726411</v>
      </c>
      <c r="N10" s="2">
        <v>16737983</v>
      </c>
      <c r="O10" s="2">
        <v>3432360</v>
      </c>
      <c r="P10" s="2">
        <v>634912204</v>
      </c>
      <c r="Q10" s="2">
        <v>607712688</v>
      </c>
      <c r="R10" s="2">
        <v>6853564</v>
      </c>
      <c r="S10" s="2">
        <v>-831072</v>
      </c>
      <c r="T10" s="2">
        <v>5509500</v>
      </c>
      <c r="U10" s="2">
        <v>15738086</v>
      </c>
      <c r="V10" s="2">
        <v>2718206</v>
      </c>
      <c r="W10" s="2">
        <v>589769388</v>
      </c>
      <c r="X10" s="2">
        <v>522493344</v>
      </c>
      <c r="Y10" s="2">
        <v>8654234</v>
      </c>
      <c r="Z10" s="2">
        <v>100650889</v>
      </c>
      <c r="AA10" s="2">
        <v>5436053</v>
      </c>
      <c r="AB10" s="2">
        <v>16230869</v>
      </c>
      <c r="AC10" s="2">
        <v>2418857</v>
      </c>
      <c r="AD10" s="2">
        <v>607712688</v>
      </c>
      <c r="AE10" s="2">
        <v>492679761</v>
      </c>
      <c r="AF10" s="2">
        <v>4789778</v>
      </c>
      <c r="AG10" s="2">
        <v>48461840</v>
      </c>
      <c r="AH10" s="2">
        <v>4669581</v>
      </c>
      <c r="AI10" s="2">
        <v>16081612</v>
      </c>
      <c r="AJ10" s="2">
        <v>2686842</v>
      </c>
      <c r="AK10" s="2">
        <v>522493344</v>
      </c>
      <c r="AL10" s="3">
        <v>0.49</v>
      </c>
      <c r="AM10" s="3">
        <v>0.25</v>
      </c>
      <c r="AN10" s="3">
        <v>0.26</v>
      </c>
      <c r="AO10" s="12">
        <f t="shared" si="0"/>
        <v>0.47367969312626179</v>
      </c>
      <c r="AP10" s="12">
        <f t="shared" si="1"/>
        <v>8.0638957085673368E-2</v>
      </c>
      <c r="AQ10" s="4">
        <f t="shared" si="2"/>
        <v>0.15713830569241979</v>
      </c>
      <c r="AR10" s="4">
        <f t="shared" si="3"/>
        <v>9.8174301986660592E-2</v>
      </c>
      <c r="AS10" s="4">
        <f t="shared" si="4"/>
        <v>-1.3675409719271815E-3</v>
      </c>
      <c r="AT10" s="4">
        <f t="shared" si="5"/>
        <v>0.19263573432238784</v>
      </c>
      <c r="AU10" s="4">
        <f t="shared" si="6"/>
        <v>9.836377264947159E-2</v>
      </c>
      <c r="AV10" s="12">
        <f t="shared" si="7"/>
        <v>0.10898891473580252</v>
      </c>
      <c r="AW10" s="4">
        <f t="shared" si="8"/>
        <v>6.5914415852808189E-2</v>
      </c>
      <c r="AX10" s="12">
        <f t="shared" si="9"/>
        <v>4.0338386141856676E-2</v>
      </c>
      <c r="AY10" s="12">
        <f t="shared" si="10"/>
        <v>4.2291407283600292E-2</v>
      </c>
      <c r="AZ10" s="12">
        <f t="shared" si="11"/>
        <v>4.0026974065539164E-2</v>
      </c>
      <c r="BA10" s="12">
        <f t="shared" si="12"/>
        <v>4.2621926123289348E-2</v>
      </c>
      <c r="BB10" s="12">
        <f t="shared" si="13"/>
        <v>4.6175445122731064E-2</v>
      </c>
      <c r="BC10" s="12">
        <f t="shared" si="14"/>
        <v>4.2290827747403309E-2</v>
      </c>
      <c r="BD10" s="4">
        <f t="shared" si="15"/>
        <v>2.1971317820756332E-3</v>
      </c>
    </row>
    <row r="11" spans="1:56" x14ac:dyDescent="0.35">
      <c r="A11" s="11">
        <v>420680335</v>
      </c>
      <c r="B11" t="s">
        <v>78</v>
      </c>
      <c r="C11" s="2">
        <v>66999430</v>
      </c>
      <c r="D11" s="2">
        <v>2022993</v>
      </c>
      <c r="E11" s="2">
        <v>7503131</v>
      </c>
      <c r="G11" s="2">
        <v>2752285</v>
      </c>
      <c r="I11" s="2">
        <v>73773269</v>
      </c>
      <c r="J11" s="2">
        <v>63666636</v>
      </c>
      <c r="K11" s="2">
        <v>2087182</v>
      </c>
      <c r="L11" s="2">
        <v>3898357</v>
      </c>
      <c r="N11" s="2">
        <v>2652745</v>
      </c>
      <c r="P11" s="2">
        <v>66999430</v>
      </c>
      <c r="Q11" s="2">
        <v>65046494</v>
      </c>
      <c r="R11" s="2">
        <v>245098</v>
      </c>
      <c r="S11" s="2">
        <v>761164</v>
      </c>
      <c r="U11" s="2">
        <v>2386120</v>
      </c>
      <c r="W11" s="2">
        <v>63666636</v>
      </c>
      <c r="X11" s="2">
        <v>59668619</v>
      </c>
      <c r="Y11" s="2">
        <v>-131810</v>
      </c>
      <c r="Z11" s="2">
        <v>7868988</v>
      </c>
      <c r="AB11" s="2">
        <v>2359303</v>
      </c>
      <c r="AD11" s="2">
        <v>65046494</v>
      </c>
      <c r="AE11" s="2">
        <v>57977908</v>
      </c>
      <c r="AF11" s="2">
        <v>368194</v>
      </c>
      <c r="AG11" s="2">
        <v>4800105</v>
      </c>
      <c r="AI11" s="2">
        <v>3477588</v>
      </c>
      <c r="AK11" s="2">
        <v>59668619</v>
      </c>
      <c r="AL11" s="3">
        <v>0</v>
      </c>
      <c r="AM11" s="3">
        <v>0.86990000000000001</v>
      </c>
      <c r="AN11" s="3">
        <v>0.13009999999999999</v>
      </c>
      <c r="AO11" s="12">
        <f t="shared" si="0"/>
        <v>0.2724375808799448</v>
      </c>
      <c r="AP11" s="12">
        <f t="shared" si="1"/>
        <v>4.9366745992364347E-2</v>
      </c>
      <c r="AQ11" s="4">
        <f t="shared" si="2"/>
        <v>0.11198798258432945</v>
      </c>
      <c r="AR11" s="4">
        <f t="shared" si="3"/>
        <v>6.1230767713249368E-2</v>
      </c>
      <c r="AS11" s="4">
        <f t="shared" si="4"/>
        <v>1.1701845144797504E-2</v>
      </c>
      <c r="AT11" s="4">
        <f t="shared" si="5"/>
        <v>0.13187816530494864</v>
      </c>
      <c r="AU11" s="4">
        <f t="shared" si="6"/>
        <v>8.2791966208922194E-2</v>
      </c>
      <c r="AV11" s="12">
        <f t="shared" si="7"/>
        <v>7.9918145391249432E-2</v>
      </c>
      <c r="AW11" s="4">
        <f t="shared" si="8"/>
        <v>4.1807316768501329E-2</v>
      </c>
      <c r="AX11" s="12">
        <f t="shared" si="9"/>
        <v>3.9102539335414743E-2</v>
      </c>
      <c r="AY11" s="12">
        <f t="shared" si="10"/>
        <v>4.0603426447383822E-2</v>
      </c>
      <c r="AZ11" s="12">
        <f t="shared" si="11"/>
        <v>3.7076559322269609E-2</v>
      </c>
      <c r="BA11" s="12">
        <f t="shared" si="12"/>
        <v>3.783507777441536E-2</v>
      </c>
      <c r="BB11" s="12">
        <f t="shared" si="13"/>
        <v>5.9119263248629518E-2</v>
      </c>
      <c r="BC11" s="12">
        <f t="shared" si="14"/>
        <v>4.2747373225622609E-2</v>
      </c>
      <c r="BD11" s="4">
        <f t="shared" si="15"/>
        <v>8.2729545112610672E-3</v>
      </c>
    </row>
    <row r="12" spans="1:56" x14ac:dyDescent="0.35">
      <c r="A12" s="11">
        <v>951664112</v>
      </c>
      <c r="B12" t="s">
        <v>97</v>
      </c>
      <c r="C12" s="2">
        <v>1823441482</v>
      </c>
      <c r="D12" s="2">
        <v>17608574</v>
      </c>
      <c r="E12" s="2">
        <v>332505986</v>
      </c>
      <c r="F12" s="2">
        <v>33971825</v>
      </c>
      <c r="G12" s="2">
        <v>33293045</v>
      </c>
      <c r="H12" s="2">
        <v>4830436</v>
      </c>
      <c r="I12" s="2">
        <v>2101460736</v>
      </c>
      <c r="J12" s="2">
        <v>1679640364</v>
      </c>
      <c r="K12" s="2">
        <v>5995664</v>
      </c>
      <c r="L12" s="2">
        <v>206443561</v>
      </c>
      <c r="M12" s="2">
        <v>31394399</v>
      </c>
      <c r="N12" s="2">
        <v>33123286</v>
      </c>
      <c r="O12" s="2">
        <v>4120422</v>
      </c>
      <c r="P12" s="2">
        <v>1823441482</v>
      </c>
      <c r="Q12" s="2">
        <v>1700454506</v>
      </c>
      <c r="R12" s="2">
        <v>11291840</v>
      </c>
      <c r="S12" s="2">
        <v>32915985</v>
      </c>
      <c r="T12" s="2">
        <v>29014695</v>
      </c>
      <c r="U12" s="2">
        <v>31509422</v>
      </c>
      <c r="V12" s="2">
        <v>4497850</v>
      </c>
      <c r="W12" s="2">
        <v>1679640364</v>
      </c>
      <c r="X12" s="2">
        <v>1454834506</v>
      </c>
      <c r="Y12" s="2">
        <v>16786752</v>
      </c>
      <c r="Z12" s="2">
        <v>297388042</v>
      </c>
      <c r="AA12" s="2">
        <v>26897738</v>
      </c>
      <c r="AB12" s="2">
        <v>37450459</v>
      </c>
      <c r="AC12" s="2">
        <v>4206597</v>
      </c>
      <c r="AD12" s="2">
        <v>1700454506</v>
      </c>
      <c r="AE12" s="2">
        <v>1340402250</v>
      </c>
      <c r="AF12" s="2">
        <v>26434588</v>
      </c>
      <c r="AG12" s="2">
        <v>169589920</v>
      </c>
      <c r="AH12" s="2">
        <v>25822164</v>
      </c>
      <c r="AI12" s="2">
        <v>51857374</v>
      </c>
      <c r="AJ12" s="2">
        <v>3912714</v>
      </c>
      <c r="AK12" s="2">
        <v>1454834506</v>
      </c>
      <c r="AL12" s="3">
        <v>0.44405</v>
      </c>
      <c r="AM12" s="3">
        <v>0.41133999999999998</v>
      </c>
      <c r="AN12" s="3">
        <v>0.14460999999999999</v>
      </c>
      <c r="AO12" s="12">
        <f t="shared" si="0"/>
        <v>0.56778365300416345</v>
      </c>
      <c r="AP12" s="12">
        <f t="shared" si="1"/>
        <v>9.4100524841024047E-2</v>
      </c>
      <c r="AQ12" s="4">
        <f t="shared" si="2"/>
        <v>0.18235078519509079</v>
      </c>
      <c r="AR12" s="4">
        <f t="shared" si="3"/>
        <v>0.12290938311839712</v>
      </c>
      <c r="AS12" s="4">
        <f t="shared" si="4"/>
        <v>1.9357168853301861E-2</v>
      </c>
      <c r="AT12" s="4">
        <f t="shared" si="5"/>
        <v>0.2044136572053509</v>
      </c>
      <c r="AU12" s="4">
        <f t="shared" si="6"/>
        <v>0.12652166168775084</v>
      </c>
      <c r="AV12" s="12">
        <f t="shared" si="7"/>
        <v>0.1311105312119783</v>
      </c>
      <c r="AW12" s="4">
        <f t="shared" si="8"/>
        <v>6.4149890819372446E-2</v>
      </c>
      <c r="AX12" s="12">
        <f t="shared" si="9"/>
        <v>3.6737376880047412E-2</v>
      </c>
      <c r="AY12" s="12">
        <f t="shared" si="10"/>
        <v>3.9187269962518596E-2</v>
      </c>
      <c r="AZ12" s="12">
        <f t="shared" si="11"/>
        <v>3.8473456811583519E-2</v>
      </c>
      <c r="BA12" s="12">
        <f t="shared" si="12"/>
        <v>4.3453892013870454E-2</v>
      </c>
      <c r="BB12" s="12">
        <f t="shared" si="13"/>
        <v>5.8379492774529043E-2</v>
      </c>
      <c r="BC12" s="12">
        <f t="shared" si="14"/>
        <v>4.3246297688509808E-2</v>
      </c>
      <c r="BD12" s="4">
        <f t="shared" si="15"/>
        <v>7.8826195534618809E-3</v>
      </c>
    </row>
    <row r="13" spans="1:56" x14ac:dyDescent="0.35">
      <c r="A13" s="11">
        <v>314379507</v>
      </c>
      <c r="B13" t="s">
        <v>91</v>
      </c>
      <c r="C13" s="2">
        <v>193161995</v>
      </c>
      <c r="D13" s="2">
        <v>3302935</v>
      </c>
      <c r="E13" s="2">
        <v>22185989</v>
      </c>
      <c r="F13" s="2">
        <v>3307468</v>
      </c>
      <c r="G13" s="2">
        <v>4824250</v>
      </c>
      <c r="I13" s="2">
        <v>210519201</v>
      </c>
      <c r="J13" s="2">
        <v>182472892</v>
      </c>
      <c r="K13" s="2">
        <v>5066662</v>
      </c>
      <c r="L13" s="2">
        <v>13720879</v>
      </c>
      <c r="M13" s="2">
        <v>3134339</v>
      </c>
      <c r="N13" s="2">
        <v>4964099</v>
      </c>
      <c r="P13" s="2">
        <v>193161995</v>
      </c>
      <c r="Q13" s="2">
        <v>177070652</v>
      </c>
      <c r="R13" s="2">
        <v>7466658</v>
      </c>
      <c r="S13" s="2">
        <v>5915017</v>
      </c>
      <c r="T13" s="2">
        <v>2958209</v>
      </c>
      <c r="U13" s="2">
        <v>5021226</v>
      </c>
      <c r="W13" s="2">
        <v>182472892</v>
      </c>
      <c r="X13" s="2">
        <v>160397863</v>
      </c>
      <c r="Y13" s="2">
        <v>5901304</v>
      </c>
      <c r="Z13" s="2">
        <v>18659411</v>
      </c>
      <c r="AA13" s="2">
        <v>2840752</v>
      </c>
      <c r="AB13" s="2">
        <v>5047174</v>
      </c>
      <c r="AD13" s="2">
        <v>177070652</v>
      </c>
      <c r="AE13" s="2">
        <v>151055850</v>
      </c>
      <c r="AF13" s="2">
        <v>7608719</v>
      </c>
      <c r="AG13" s="2">
        <v>8402185</v>
      </c>
      <c r="AH13" s="2">
        <v>3348977</v>
      </c>
      <c r="AI13" s="2">
        <v>3319914</v>
      </c>
      <c r="AK13" s="2">
        <v>160397863</v>
      </c>
      <c r="AL13" s="3">
        <v>0.26228000000000001</v>
      </c>
      <c r="AM13" s="3">
        <v>0.61545000000000005</v>
      </c>
      <c r="AN13" s="3">
        <v>0.12227</v>
      </c>
      <c r="AO13" s="12">
        <f t="shared" si="0"/>
        <v>0.39365142760111577</v>
      </c>
      <c r="AP13" s="12">
        <f t="shared" si="1"/>
        <v>6.8638540058823638E-2</v>
      </c>
      <c r="AQ13" s="4">
        <f t="shared" si="2"/>
        <v>0.11485690546942218</v>
      </c>
      <c r="AR13" s="4">
        <f t="shared" si="3"/>
        <v>7.5194067730345399E-2</v>
      </c>
      <c r="AS13" s="4">
        <f t="shared" si="4"/>
        <v>3.3404841136519904E-2</v>
      </c>
      <c r="AT13" s="4">
        <f t="shared" si="5"/>
        <v>0.11633204240383177</v>
      </c>
      <c r="AU13" s="4">
        <f t="shared" si="6"/>
        <v>5.5623036115450011E-2</v>
      </c>
      <c r="AV13" s="12">
        <f t="shared" si="7"/>
        <v>7.9082178571113854E-2</v>
      </c>
      <c r="AW13" s="4">
        <f t="shared" si="8"/>
        <v>3.2616717695021252E-2</v>
      </c>
      <c r="AX13" s="12">
        <f t="shared" si="9"/>
        <v>4.0287821580869472E-2</v>
      </c>
      <c r="AY13" s="12">
        <f t="shared" si="10"/>
        <v>4.3118668048529797E-2</v>
      </c>
      <c r="AZ13" s="12">
        <f t="shared" si="11"/>
        <v>4.4386473533787052E-2</v>
      </c>
      <c r="BA13" s="12">
        <f t="shared" si="12"/>
        <v>4.6747626219293376E-2</v>
      </c>
      <c r="BB13" s="12">
        <f t="shared" si="13"/>
        <v>4.2824283170449791E-2</v>
      </c>
      <c r="BC13" s="12">
        <f t="shared" si="14"/>
        <v>4.3472974510585898E-2</v>
      </c>
      <c r="BD13" s="4">
        <f t="shared" si="15"/>
        <v>2.1094718290716134E-3</v>
      </c>
    </row>
    <row r="14" spans="1:56" x14ac:dyDescent="0.35">
      <c r="A14" s="11">
        <v>910567740</v>
      </c>
      <c r="B14" t="s">
        <v>111</v>
      </c>
      <c r="C14" s="2">
        <v>414542107</v>
      </c>
      <c r="D14" s="2">
        <v>7296996</v>
      </c>
      <c r="E14" s="2">
        <v>73823357</v>
      </c>
      <c r="F14" s="2">
        <v>7636808</v>
      </c>
      <c r="G14" s="2">
        <v>10893190</v>
      </c>
      <c r="I14" s="2">
        <v>477132462</v>
      </c>
      <c r="J14" s="2">
        <v>373745231</v>
      </c>
      <c r="K14" s="2">
        <v>9015129</v>
      </c>
      <c r="L14" s="2">
        <v>49256080</v>
      </c>
      <c r="M14" s="2">
        <v>7310481</v>
      </c>
      <c r="N14" s="2">
        <v>10163852</v>
      </c>
      <c r="P14" s="2">
        <v>414542107</v>
      </c>
      <c r="Q14" s="2">
        <v>374507651</v>
      </c>
      <c r="R14" s="2">
        <v>7129763</v>
      </c>
      <c r="S14" s="2">
        <v>8565779</v>
      </c>
      <c r="T14" s="2">
        <v>7008868</v>
      </c>
      <c r="U14" s="2">
        <v>9449094</v>
      </c>
      <c r="W14" s="2">
        <v>373745231</v>
      </c>
      <c r="X14" s="2">
        <v>313738735</v>
      </c>
      <c r="Y14" s="2">
        <v>9042964</v>
      </c>
      <c r="Z14" s="2">
        <v>66900952</v>
      </c>
      <c r="AA14" s="2">
        <v>6541015</v>
      </c>
      <c r="AB14" s="2">
        <v>8633985</v>
      </c>
      <c r="AD14" s="2">
        <v>374507651</v>
      </c>
      <c r="AE14" s="2">
        <v>278739032</v>
      </c>
      <c r="AF14" s="2">
        <v>5407786</v>
      </c>
      <c r="AG14" s="2">
        <v>44766917</v>
      </c>
      <c r="AH14" s="2">
        <v>6661827</v>
      </c>
      <c r="AI14" s="2">
        <v>8513173</v>
      </c>
      <c r="AK14" s="2">
        <v>313738735</v>
      </c>
      <c r="AL14" s="3">
        <v>0.31</v>
      </c>
      <c r="AM14" s="3">
        <v>0.3</v>
      </c>
      <c r="AN14" s="3">
        <v>0.39</v>
      </c>
      <c r="AO14" s="12">
        <f t="shared" si="0"/>
        <v>0.71175331483536186</v>
      </c>
      <c r="AP14" s="12">
        <f t="shared" si="1"/>
        <v>0.11349490841243881</v>
      </c>
      <c r="AQ14" s="4">
        <f t="shared" si="2"/>
        <v>0.17808409749796539</v>
      </c>
      <c r="AR14" s="4">
        <f t="shared" si="3"/>
        <v>0.13179052443882555</v>
      </c>
      <c r="AS14" s="4">
        <f t="shared" si="4"/>
        <v>2.2872106823793568E-2</v>
      </c>
      <c r="AT14" s="4">
        <f t="shared" si="5"/>
        <v>0.21323778206729876</v>
      </c>
      <c r="AU14" s="4">
        <f t="shared" si="6"/>
        <v>0.16060512472469229</v>
      </c>
      <c r="AV14" s="12">
        <f t="shared" si="7"/>
        <v>0.14131792711051511</v>
      </c>
      <c r="AW14" s="4">
        <f t="shared" si="8"/>
        <v>6.4832702486993368E-2</v>
      </c>
      <c r="AX14" s="12">
        <f t="shared" si="9"/>
        <v>4.1562243993974443E-2</v>
      </c>
      <c r="AY14" s="12">
        <f t="shared" si="10"/>
        <v>4.4334932600426979E-2</v>
      </c>
      <c r="AZ14" s="12">
        <f t="shared" si="11"/>
        <v>4.3990373831931329E-2</v>
      </c>
      <c r="BA14" s="12">
        <f t="shared" si="12"/>
        <v>4.4097579903601559E-2</v>
      </c>
      <c r="BB14" s="12">
        <f t="shared" si="13"/>
        <v>5.122555088214812E-2</v>
      </c>
      <c r="BC14" s="12">
        <f t="shared" si="14"/>
        <v>4.5042136242416486E-2</v>
      </c>
      <c r="BD14" s="4">
        <f t="shared" si="15"/>
        <v>3.2509320049537408E-3</v>
      </c>
    </row>
    <row r="15" spans="1:56" x14ac:dyDescent="0.35">
      <c r="A15" s="11">
        <v>240795686</v>
      </c>
      <c r="B15" t="s">
        <v>93</v>
      </c>
      <c r="C15" s="2">
        <v>749031061</v>
      </c>
      <c r="D15" s="2">
        <v>8166810</v>
      </c>
      <c r="E15" s="2">
        <v>109777933</v>
      </c>
      <c r="F15" s="2">
        <v>7064627</v>
      </c>
      <c r="G15" s="2">
        <v>24722271</v>
      </c>
      <c r="H15" s="2">
        <v>2377444</v>
      </c>
      <c r="I15" s="2">
        <v>832811462</v>
      </c>
      <c r="J15" s="2">
        <v>681536166</v>
      </c>
      <c r="K15" s="2">
        <v>12952840</v>
      </c>
      <c r="L15" s="2">
        <v>86688907</v>
      </c>
      <c r="M15" s="2">
        <v>6912692</v>
      </c>
      <c r="N15" s="2">
        <v>22709903</v>
      </c>
      <c r="O15" s="2">
        <v>2524257</v>
      </c>
      <c r="P15" s="2">
        <v>749031061</v>
      </c>
      <c r="Q15" s="2">
        <v>688870101</v>
      </c>
      <c r="R15" s="2">
        <v>17780488</v>
      </c>
      <c r="S15" s="2">
        <v>4972499</v>
      </c>
      <c r="T15" s="2">
        <v>7228214</v>
      </c>
      <c r="U15" s="2">
        <v>20714321</v>
      </c>
      <c r="V15" s="2">
        <v>2144387</v>
      </c>
      <c r="W15" s="2">
        <v>681536166</v>
      </c>
      <c r="X15" s="2">
        <v>609602972</v>
      </c>
      <c r="Y15" s="2">
        <v>12832458</v>
      </c>
      <c r="Z15" s="2">
        <v>96467560</v>
      </c>
      <c r="AA15" s="2">
        <v>7952953</v>
      </c>
      <c r="AB15" s="2">
        <v>20300252</v>
      </c>
      <c r="AC15" s="2">
        <v>1779684</v>
      </c>
      <c r="AD15" s="2">
        <v>688870101</v>
      </c>
      <c r="AE15" s="2">
        <v>562015101</v>
      </c>
      <c r="AF15" s="2">
        <v>2968035</v>
      </c>
      <c r="AG15" s="2">
        <v>74861818</v>
      </c>
      <c r="AH15" s="2">
        <v>8142053</v>
      </c>
      <c r="AI15" s="2">
        <v>20624424</v>
      </c>
      <c r="AJ15" s="2">
        <v>1475505</v>
      </c>
      <c r="AK15" s="2">
        <v>609602972</v>
      </c>
      <c r="AL15" s="3">
        <v>0.28470000000000001</v>
      </c>
      <c r="AM15" s="3">
        <v>0.36459999999999998</v>
      </c>
      <c r="AN15" s="3">
        <v>0.35070000000000001</v>
      </c>
      <c r="AO15" s="12">
        <f t="shared" si="0"/>
        <v>0.48183111186544436</v>
      </c>
      <c r="AP15" s="12">
        <f t="shared" si="1"/>
        <v>8.1831796408137203E-2</v>
      </c>
      <c r="AQ15" s="4">
        <f t="shared" si="2"/>
        <v>0.14655992083083988</v>
      </c>
      <c r="AR15" s="4">
        <f t="shared" si="3"/>
        <v>0.12719634162451771</v>
      </c>
      <c r="AS15" s="4">
        <f t="shared" si="4"/>
        <v>7.2183405736170863E-3</v>
      </c>
      <c r="AT15" s="4">
        <f t="shared" si="5"/>
        <v>0.15824653820749418</v>
      </c>
      <c r="AU15" s="4">
        <f t="shared" si="6"/>
        <v>0.13320250268506575</v>
      </c>
      <c r="AV15" s="12">
        <f t="shared" si="7"/>
        <v>0.11448472878430691</v>
      </c>
      <c r="AW15" s="4">
        <f t="shared" si="8"/>
        <v>5.4702709456441199E-2</v>
      </c>
      <c r="AX15" s="12">
        <f t="shared" si="9"/>
        <v>4.3195629783938989E-2</v>
      </c>
      <c r="AY15" s="12">
        <f t="shared" si="10"/>
        <v>4.4942805054208057E-2</v>
      </c>
      <c r="AZ15" s="12">
        <f t="shared" si="11"/>
        <v>4.3909492716877656E-2</v>
      </c>
      <c r="BA15" s="12">
        <f t="shared" si="12"/>
        <v>4.625877829042975E-2</v>
      </c>
      <c r="BB15" s="12">
        <f t="shared" si="13"/>
        <v>5.1624300950844075E-2</v>
      </c>
      <c r="BC15" s="12">
        <f t="shared" si="14"/>
        <v>4.5986201359259703E-2</v>
      </c>
      <c r="BD15" s="4">
        <f t="shared" si="15"/>
        <v>3.0017045004382954E-3</v>
      </c>
    </row>
    <row r="16" spans="1:56" x14ac:dyDescent="0.35">
      <c r="A16" s="11">
        <v>10215213</v>
      </c>
      <c r="B16" t="s">
        <v>73</v>
      </c>
      <c r="C16" s="2">
        <v>1038640000</v>
      </c>
      <c r="D16" s="2">
        <v>24142000</v>
      </c>
      <c r="E16" s="2">
        <v>198495000</v>
      </c>
      <c r="F16" s="2">
        <v>18135000</v>
      </c>
      <c r="G16" s="2">
        <v>23423000</v>
      </c>
      <c r="H16" s="2">
        <v>3689000</v>
      </c>
      <c r="I16" s="2">
        <v>1216030000</v>
      </c>
      <c r="J16" s="2">
        <v>902364000</v>
      </c>
      <c r="K16" s="2">
        <v>32465000</v>
      </c>
      <c r="L16" s="2">
        <v>145634000</v>
      </c>
      <c r="M16" s="2">
        <v>16808000</v>
      </c>
      <c r="N16" s="2">
        <v>21283000</v>
      </c>
      <c r="O16" s="2">
        <v>3732000</v>
      </c>
      <c r="P16" s="2">
        <v>1038640000</v>
      </c>
      <c r="Q16" s="2">
        <v>904215000</v>
      </c>
      <c r="R16" s="2">
        <v>15333000</v>
      </c>
      <c r="S16" s="2">
        <v>23497000</v>
      </c>
      <c r="T16" s="2">
        <v>16543000</v>
      </c>
      <c r="U16" s="2">
        <v>21341000</v>
      </c>
      <c r="V16" s="2">
        <v>2797000</v>
      </c>
      <c r="W16" s="2">
        <v>902364000</v>
      </c>
      <c r="X16" s="2">
        <v>753525000</v>
      </c>
      <c r="Y16" s="2">
        <v>24697000</v>
      </c>
      <c r="Z16" s="2">
        <v>166150000</v>
      </c>
      <c r="AA16" s="2">
        <v>16436000</v>
      </c>
      <c r="AB16" s="2">
        <v>21595000</v>
      </c>
      <c r="AC16" s="2">
        <v>2126000</v>
      </c>
      <c r="AD16" s="2">
        <v>904215000</v>
      </c>
      <c r="AE16" s="2">
        <v>688384000</v>
      </c>
      <c r="AF16" s="2">
        <v>30940000</v>
      </c>
      <c r="AG16" s="2">
        <v>73857000</v>
      </c>
      <c r="AH16" s="2">
        <v>16335000</v>
      </c>
      <c r="AI16" s="2">
        <v>21151000</v>
      </c>
      <c r="AJ16" s="2">
        <v>2170000</v>
      </c>
      <c r="AK16" s="2">
        <v>753525000</v>
      </c>
      <c r="AL16" s="3">
        <v>7.4999999999999997E-2</v>
      </c>
      <c r="AM16" s="3">
        <v>0.35599999999999998</v>
      </c>
      <c r="AN16" s="3">
        <v>0.56899999999999995</v>
      </c>
      <c r="AO16" s="12">
        <f t="shared" si="0"/>
        <v>0.76649951190033472</v>
      </c>
      <c r="AP16" s="12">
        <f t="shared" si="1"/>
        <v>0.12052797704120066</v>
      </c>
      <c r="AQ16" s="4">
        <f t="shared" si="2"/>
        <v>0.19111049064160826</v>
      </c>
      <c r="AR16" s="4">
        <f t="shared" si="3"/>
        <v>0.16139163353147953</v>
      </c>
      <c r="AS16" s="4">
        <f t="shared" si="4"/>
        <v>2.5986076320344165E-2</v>
      </c>
      <c r="AT16" s="4">
        <f t="shared" si="5"/>
        <v>0.22049699744534024</v>
      </c>
      <c r="AU16" s="4">
        <f t="shared" si="6"/>
        <v>0.10729040767943473</v>
      </c>
      <c r="AV16" s="12">
        <f t="shared" si="7"/>
        <v>0.14125512112364139</v>
      </c>
      <c r="AW16" s="4">
        <f t="shared" si="8"/>
        <v>6.8718071005986606E-2</v>
      </c>
      <c r="AX16" s="12">
        <f t="shared" si="9"/>
        <v>4.0136250537772714E-2</v>
      </c>
      <c r="AY16" s="12">
        <f t="shared" si="10"/>
        <v>4.3094192490072146E-2</v>
      </c>
      <c r="AZ16" s="12">
        <f t="shared" si="11"/>
        <v>4.5036502693765398E-2</v>
      </c>
      <c r="BA16" s="12">
        <f t="shared" si="12"/>
        <v>4.8447886882140745E-2</v>
      </c>
      <c r="BB16" s="12">
        <f t="shared" si="13"/>
        <v>5.5004858142920256E-2</v>
      </c>
      <c r="BC16" s="12">
        <f t="shared" si="14"/>
        <v>4.6343938149334248E-2</v>
      </c>
      <c r="BD16" s="4">
        <f t="shared" si="15"/>
        <v>5.103797707760014E-3</v>
      </c>
    </row>
    <row r="17" spans="1:56" x14ac:dyDescent="0.35">
      <c r="A17" s="11">
        <v>610444671</v>
      </c>
      <c r="B17" t="s">
        <v>75</v>
      </c>
      <c r="C17" s="2">
        <v>231243960</v>
      </c>
      <c r="D17" s="2">
        <v>5820759</v>
      </c>
      <c r="E17" s="2">
        <v>39580474</v>
      </c>
      <c r="F17" s="2">
        <v>4191749</v>
      </c>
      <c r="G17" s="2">
        <v>4066799</v>
      </c>
      <c r="H17" s="2">
        <v>1221458</v>
      </c>
      <c r="I17" s="2">
        <v>267165187</v>
      </c>
      <c r="J17" s="2">
        <v>207316357</v>
      </c>
      <c r="K17" s="2">
        <v>2487888</v>
      </c>
      <c r="L17" s="2">
        <v>31785282</v>
      </c>
      <c r="M17" s="2">
        <v>3920656</v>
      </c>
      <c r="N17" s="2">
        <v>5089145</v>
      </c>
      <c r="O17" s="2">
        <v>1335766</v>
      </c>
      <c r="P17" s="2">
        <v>231243960</v>
      </c>
      <c r="Q17" s="2">
        <v>214120391</v>
      </c>
      <c r="R17" s="2">
        <v>2468520</v>
      </c>
      <c r="S17" s="2">
        <v>554365</v>
      </c>
      <c r="T17" s="2">
        <v>4677418</v>
      </c>
      <c r="U17" s="2">
        <v>4116292</v>
      </c>
      <c r="V17" s="2">
        <v>1033209</v>
      </c>
      <c r="W17" s="2">
        <v>207316357</v>
      </c>
      <c r="X17" s="2">
        <v>176142486</v>
      </c>
      <c r="Y17" s="2">
        <v>6960309</v>
      </c>
      <c r="Z17" s="2">
        <v>41046587</v>
      </c>
      <c r="AA17" s="2">
        <v>4570373</v>
      </c>
      <c r="AB17" s="2">
        <v>4182857</v>
      </c>
      <c r="AC17" s="2">
        <v>1275761</v>
      </c>
      <c r="AD17" s="2">
        <v>214120391</v>
      </c>
      <c r="AE17" s="2">
        <v>159479194</v>
      </c>
      <c r="AF17" s="2">
        <v>4858754</v>
      </c>
      <c r="AG17" s="2">
        <v>21320374</v>
      </c>
      <c r="AH17" s="2">
        <v>4445423</v>
      </c>
      <c r="AI17" s="2">
        <v>4072249</v>
      </c>
      <c r="AJ17" s="2">
        <v>998164</v>
      </c>
      <c r="AK17" s="2">
        <v>176142486</v>
      </c>
      <c r="AL17" s="3">
        <v>0.36630000000000001</v>
      </c>
      <c r="AM17" s="3">
        <v>0.55489999999999995</v>
      </c>
      <c r="AN17" s="3">
        <v>7.8799999999999995E-2</v>
      </c>
      <c r="AO17" s="12">
        <f t="shared" si="0"/>
        <v>0.67523537270949585</v>
      </c>
      <c r="AP17" s="12">
        <f t="shared" si="1"/>
        <v>0.10870285766565413</v>
      </c>
      <c r="AQ17" s="4">
        <f t="shared" si="2"/>
        <v>0.1711632770862426</v>
      </c>
      <c r="AR17" s="4">
        <f t="shared" si="3"/>
        <v>0.15331777221997009</v>
      </c>
      <c r="AS17" s="4">
        <f t="shared" si="4"/>
        <v>2.5890341289354362E-3</v>
      </c>
      <c r="AT17" s="4">
        <f t="shared" si="5"/>
        <v>0.23303058752105951</v>
      </c>
      <c r="AU17" s="4">
        <f t="shared" si="6"/>
        <v>0.1336874953105168</v>
      </c>
      <c r="AV17" s="12">
        <f t="shared" si="7"/>
        <v>0.13875763325334489</v>
      </c>
      <c r="AW17" s="4">
        <f t="shared" si="8"/>
        <v>7.5785364011236478E-2</v>
      </c>
      <c r="AX17" s="12">
        <f t="shared" si="9"/>
        <v>3.8041059467152999E-2</v>
      </c>
      <c r="AY17" s="12">
        <f t="shared" si="10"/>
        <v>4.7179676769524045E-2</v>
      </c>
      <c r="AZ17" s="12">
        <f t="shared" si="11"/>
        <v>4.6635320942634076E-2</v>
      </c>
      <c r="BA17" s="12">
        <f t="shared" si="12"/>
        <v>5.139607987874286E-2</v>
      </c>
      <c r="BB17" s="12">
        <f t="shared" si="13"/>
        <v>5.6705728902852762E-2</v>
      </c>
      <c r="BC17" s="12">
        <f t="shared" si="14"/>
        <v>4.799157319218135E-2</v>
      </c>
      <c r="BD17" s="4">
        <f t="shared" si="15"/>
        <v>6.1487965470679315E-3</v>
      </c>
    </row>
    <row r="18" spans="1:56" x14ac:dyDescent="0.35">
      <c r="A18" s="11">
        <v>314379459</v>
      </c>
      <c r="B18" t="s">
        <v>80</v>
      </c>
      <c r="C18" s="2">
        <v>693709382</v>
      </c>
      <c r="D18" s="2">
        <v>8339324</v>
      </c>
      <c r="E18" s="2">
        <v>132232954</v>
      </c>
      <c r="F18" s="2">
        <v>9212151</v>
      </c>
      <c r="G18" s="2">
        <v>23762608</v>
      </c>
      <c r="I18" s="2">
        <v>801306901</v>
      </c>
      <c r="J18" s="2">
        <v>646081840</v>
      </c>
      <c r="K18" s="2">
        <v>6554929</v>
      </c>
      <c r="L18" s="2">
        <v>72974167</v>
      </c>
      <c r="M18" s="2">
        <v>8539086</v>
      </c>
      <c r="N18" s="2">
        <v>23362468</v>
      </c>
      <c r="P18" s="2">
        <v>693709382</v>
      </c>
      <c r="Q18" s="2">
        <v>673401501</v>
      </c>
      <c r="R18" s="2">
        <v>-948304</v>
      </c>
      <c r="S18" s="2">
        <v>4934148</v>
      </c>
      <c r="T18" s="2">
        <v>8304957</v>
      </c>
      <c r="U18" s="2">
        <v>23000548</v>
      </c>
      <c r="W18" s="2">
        <v>646081840</v>
      </c>
      <c r="X18" s="2">
        <v>574701875</v>
      </c>
      <c r="Y18" s="2">
        <v>2647651</v>
      </c>
      <c r="Z18" s="2">
        <v>127297371</v>
      </c>
      <c r="AA18" s="2">
        <v>8096900</v>
      </c>
      <c r="AB18" s="2">
        <v>23148496</v>
      </c>
      <c r="AD18" s="2">
        <v>673401501</v>
      </c>
      <c r="AE18" s="2">
        <v>534711143</v>
      </c>
      <c r="AF18" s="2">
        <v>12451126</v>
      </c>
      <c r="AG18" s="2">
        <v>58362967</v>
      </c>
      <c r="AH18" s="2">
        <v>7904037</v>
      </c>
      <c r="AI18" s="2">
        <v>22919324</v>
      </c>
      <c r="AK18" s="2">
        <v>574701875</v>
      </c>
      <c r="AL18" s="3">
        <v>0.36099999999999999</v>
      </c>
      <c r="AM18" s="3">
        <v>0.21177000000000001</v>
      </c>
      <c r="AN18" s="3">
        <v>0.42724000000000001</v>
      </c>
      <c r="AO18" s="12">
        <f t="shared" si="0"/>
        <v>0.49857902063582021</v>
      </c>
      <c r="AP18" s="12">
        <f t="shared" si="1"/>
        <v>8.4266225028049702E-2</v>
      </c>
      <c r="AQ18" s="4">
        <f t="shared" si="2"/>
        <v>0.19061722016612426</v>
      </c>
      <c r="AR18" s="4">
        <f t="shared" si="3"/>
        <v>0.11294879763220089</v>
      </c>
      <c r="AS18" s="4">
        <f t="shared" si="4"/>
        <v>7.3272007749801554E-3</v>
      </c>
      <c r="AT18" s="4">
        <f t="shared" si="5"/>
        <v>0.2215015759257789</v>
      </c>
      <c r="AU18" s="4">
        <f t="shared" si="6"/>
        <v>0.10914858940951601</v>
      </c>
      <c r="AV18" s="12">
        <f t="shared" si="7"/>
        <v>0.12830867678172003</v>
      </c>
      <c r="AW18" s="4">
        <f t="shared" si="8"/>
        <v>7.4574557862489038E-2</v>
      </c>
      <c r="AX18" s="12">
        <f t="shared" si="9"/>
        <v>4.4112909504678617E-2</v>
      </c>
      <c r="AY18" s="12">
        <f t="shared" si="10"/>
        <v>4.7621679372370156E-2</v>
      </c>
      <c r="AZ18" s="12">
        <f t="shared" si="11"/>
        <v>4.7451156111261585E-2</v>
      </c>
      <c r="BA18" s="12">
        <f t="shared" si="12"/>
        <v>5.0068602650747099E-2</v>
      </c>
      <c r="BB18" s="12">
        <f t="shared" si="13"/>
        <v>5.5566971902974369E-2</v>
      </c>
      <c r="BC18" s="12">
        <f t="shared" si="14"/>
        <v>4.8964263908406372E-2</v>
      </c>
      <c r="BD18" s="4">
        <f t="shared" si="15"/>
        <v>3.8063889688816467E-3</v>
      </c>
    </row>
    <row r="19" spans="1:56" x14ac:dyDescent="0.35">
      <c r="A19" s="11">
        <v>560529961</v>
      </c>
      <c r="B19" t="s">
        <v>79</v>
      </c>
      <c r="C19" s="2">
        <v>564626876</v>
      </c>
      <c r="D19" s="2">
        <v>9791039</v>
      </c>
      <c r="E19" s="2">
        <v>101717807</v>
      </c>
      <c r="F19" s="2">
        <v>12323175</v>
      </c>
      <c r="G19" s="2">
        <v>13184563</v>
      </c>
      <c r="H19" s="2">
        <v>1286189</v>
      </c>
      <c r="I19" s="2">
        <v>649341795</v>
      </c>
      <c r="J19" s="2">
        <v>511392612</v>
      </c>
      <c r="K19" s="2">
        <v>11585559</v>
      </c>
      <c r="L19" s="2">
        <v>66134462</v>
      </c>
      <c r="M19" s="2">
        <v>11032243</v>
      </c>
      <c r="N19" s="2">
        <v>12297959</v>
      </c>
      <c r="O19" s="2">
        <v>1155555</v>
      </c>
      <c r="P19" s="2">
        <v>564626876</v>
      </c>
      <c r="Q19" s="2">
        <v>509583005</v>
      </c>
      <c r="R19" s="2">
        <v>18359499</v>
      </c>
      <c r="S19" s="2">
        <v>7182718</v>
      </c>
      <c r="T19" s="2">
        <v>10831170</v>
      </c>
      <c r="U19" s="2">
        <v>11841482</v>
      </c>
      <c r="V19" s="2">
        <v>1059958</v>
      </c>
      <c r="W19" s="2">
        <v>511392612</v>
      </c>
      <c r="X19" s="2">
        <v>427775354</v>
      </c>
      <c r="Y19" s="2">
        <v>19921799</v>
      </c>
      <c r="Z19" s="2">
        <v>85203047</v>
      </c>
      <c r="AA19" s="2">
        <v>10488672</v>
      </c>
      <c r="AB19" s="2">
        <v>11800766</v>
      </c>
      <c r="AC19" s="2">
        <v>1027757</v>
      </c>
      <c r="AD19" s="2">
        <v>509583005</v>
      </c>
      <c r="AE19" s="2">
        <v>369375527</v>
      </c>
      <c r="AF19" s="2">
        <v>27761534</v>
      </c>
      <c r="AG19" s="2">
        <v>54178829</v>
      </c>
      <c r="AH19" s="2">
        <v>9748553</v>
      </c>
      <c r="AI19" s="2">
        <v>12722405</v>
      </c>
      <c r="AJ19" s="2">
        <v>1069578</v>
      </c>
      <c r="AK19" s="2">
        <v>427775354</v>
      </c>
      <c r="AL19" s="3">
        <v>0.15</v>
      </c>
      <c r="AM19" s="3">
        <v>0.44</v>
      </c>
      <c r="AN19" s="3">
        <v>0.41</v>
      </c>
      <c r="AO19" s="12">
        <f t="shared" si="0"/>
        <v>0.75794482182897838</v>
      </c>
      <c r="AP19" s="12">
        <f t="shared" si="1"/>
        <v>0.11944058446947858</v>
      </c>
      <c r="AQ19" s="4">
        <f t="shared" si="2"/>
        <v>0.18015048755844204</v>
      </c>
      <c r="AR19" s="4">
        <f t="shared" si="3"/>
        <v>0.12932228672869447</v>
      </c>
      <c r="AS19" s="4">
        <f t="shared" si="4"/>
        <v>1.4095285614950994E-2</v>
      </c>
      <c r="AT19" s="4">
        <f t="shared" si="5"/>
        <v>0.19917708255815036</v>
      </c>
      <c r="AU19" s="4">
        <f t="shared" si="6"/>
        <v>0.14667682355685682</v>
      </c>
      <c r="AV19" s="12">
        <f t="shared" si="7"/>
        <v>0.13388439320341894</v>
      </c>
      <c r="AW19" s="4">
        <f t="shared" si="8"/>
        <v>6.4711013215243626E-2</v>
      </c>
      <c r="AX19" s="12">
        <f t="shared" si="9"/>
        <v>4.4142699297056241E-2</v>
      </c>
      <c r="AY19" s="12">
        <f t="shared" si="10"/>
        <v>4.5511735192662238E-2</v>
      </c>
      <c r="AZ19" s="12">
        <f t="shared" si="11"/>
        <v>4.6490062259733671E-2</v>
      </c>
      <c r="BA19" s="12">
        <f t="shared" si="12"/>
        <v>4.975086587988703E-2</v>
      </c>
      <c r="BB19" s="12">
        <f t="shared" si="13"/>
        <v>5.9061682201164124E-2</v>
      </c>
      <c r="BC19" s="12">
        <f t="shared" si="14"/>
        <v>4.8991408966100658E-2</v>
      </c>
      <c r="BD19" s="4">
        <f t="shared" si="15"/>
        <v>5.3639915772198321E-3</v>
      </c>
    </row>
    <row r="20" spans="1:56" x14ac:dyDescent="0.35">
      <c r="A20" s="11">
        <v>10211497</v>
      </c>
      <c r="B20" t="s">
        <v>76</v>
      </c>
      <c r="C20" s="2">
        <v>649992000</v>
      </c>
      <c r="D20" s="2">
        <v>11053000</v>
      </c>
      <c r="E20" s="2">
        <v>111503000</v>
      </c>
      <c r="F20" s="2">
        <v>8740000</v>
      </c>
      <c r="G20" s="2">
        <v>18618000</v>
      </c>
      <c r="H20" s="2">
        <v>4559000</v>
      </c>
      <c r="I20" s="2">
        <v>740631000</v>
      </c>
      <c r="J20" s="2">
        <v>599557000</v>
      </c>
      <c r="K20" s="2">
        <v>8558000</v>
      </c>
      <c r="L20" s="2">
        <v>71383000</v>
      </c>
      <c r="M20" s="2">
        <v>8626000</v>
      </c>
      <c r="N20" s="2">
        <v>15993000</v>
      </c>
      <c r="O20" s="2">
        <v>4887000</v>
      </c>
      <c r="P20" s="2">
        <v>649992000</v>
      </c>
      <c r="Q20" s="2">
        <v>611441000</v>
      </c>
      <c r="R20" s="2">
        <v>5639000</v>
      </c>
      <c r="S20" s="2">
        <v>9876000</v>
      </c>
      <c r="T20" s="2">
        <v>8308000</v>
      </c>
      <c r="U20" s="2">
        <v>14482000</v>
      </c>
      <c r="V20" s="2">
        <v>4609000</v>
      </c>
      <c r="W20" s="2">
        <v>599557000</v>
      </c>
      <c r="X20" s="2">
        <v>502076000</v>
      </c>
      <c r="Y20" s="2">
        <v>13587000</v>
      </c>
      <c r="Z20" s="2">
        <v>125042000</v>
      </c>
      <c r="AA20" s="2">
        <v>7418000</v>
      </c>
      <c r="AB20" s="2">
        <v>16566000</v>
      </c>
      <c r="AC20" s="2">
        <v>5280000</v>
      </c>
      <c r="AD20" s="2">
        <v>611441000</v>
      </c>
      <c r="AE20" s="2">
        <v>452990000</v>
      </c>
      <c r="AF20" s="2">
        <v>8014000</v>
      </c>
      <c r="AG20" s="2">
        <v>67154000</v>
      </c>
      <c r="AH20" s="2">
        <v>7484000</v>
      </c>
      <c r="AI20" s="2">
        <v>13244000</v>
      </c>
      <c r="AJ20" s="2">
        <v>5354000</v>
      </c>
      <c r="AK20" s="2">
        <v>502076000</v>
      </c>
      <c r="AL20" s="3">
        <v>0.29099999999999998</v>
      </c>
      <c r="AM20" s="3">
        <v>0.28299999999999997</v>
      </c>
      <c r="AN20" s="3">
        <v>0.42599999999999999</v>
      </c>
      <c r="AO20" s="12">
        <f t="shared" si="0"/>
        <v>0.6349831122099826</v>
      </c>
      <c r="AP20" s="12">
        <f t="shared" si="1"/>
        <v>0.10332295581894368</v>
      </c>
      <c r="AQ20" s="4">
        <f t="shared" si="2"/>
        <v>0.17154518824847076</v>
      </c>
      <c r="AR20" s="4">
        <f t="shared" si="3"/>
        <v>0.11905957231756113</v>
      </c>
      <c r="AS20" s="4">
        <f t="shared" si="4"/>
        <v>1.6152008125068486E-2</v>
      </c>
      <c r="AT20" s="4">
        <f t="shared" si="5"/>
        <v>0.24904994462989666</v>
      </c>
      <c r="AU20" s="4">
        <f t="shared" si="6"/>
        <v>0.14824609814786199</v>
      </c>
      <c r="AV20" s="12">
        <f t="shared" si="7"/>
        <v>0.14081056229377181</v>
      </c>
      <c r="AW20" s="4">
        <f t="shared" si="8"/>
        <v>7.5800434044793252E-2</v>
      </c>
      <c r="AX20" s="12">
        <f t="shared" si="9"/>
        <v>4.5903167141633644E-2</v>
      </c>
      <c r="AY20" s="12">
        <f t="shared" si="10"/>
        <v>4.7226639371485232E-2</v>
      </c>
      <c r="AZ20" s="12">
        <f t="shared" si="11"/>
        <v>4.5250281173049009E-2</v>
      </c>
      <c r="BA20" s="12">
        <f t="shared" si="12"/>
        <v>5.2561388824777712E-2</v>
      </c>
      <c r="BB20" s="12">
        <f t="shared" si="13"/>
        <v>5.4618214866825956E-2</v>
      </c>
      <c r="BC20" s="12">
        <f t="shared" si="14"/>
        <v>4.9111938275554309E-2</v>
      </c>
      <c r="BD20" s="4">
        <f t="shared" si="15"/>
        <v>3.767777878697733E-3</v>
      </c>
    </row>
    <row r="21" spans="1:56" x14ac:dyDescent="0.35">
      <c r="A21" s="11">
        <v>540505906</v>
      </c>
      <c r="B21" t="s">
        <v>87</v>
      </c>
      <c r="C21" s="2">
        <v>135681072</v>
      </c>
      <c r="D21" s="2">
        <v>3132469</v>
      </c>
      <c r="E21" s="2">
        <v>19873887</v>
      </c>
      <c r="G21" s="2">
        <v>5993116</v>
      </c>
      <c r="I21" s="2">
        <v>152694312</v>
      </c>
      <c r="J21" s="2">
        <v>125721745</v>
      </c>
      <c r="K21" s="2">
        <v>2149090</v>
      </c>
      <c r="L21" s="2">
        <v>13656753</v>
      </c>
      <c r="N21" s="2">
        <v>5846516</v>
      </c>
      <c r="P21" s="2">
        <v>135681072</v>
      </c>
      <c r="Q21" s="2">
        <v>129378730</v>
      </c>
      <c r="R21" s="2">
        <v>1042881</v>
      </c>
      <c r="S21" s="2">
        <v>2371855</v>
      </c>
      <c r="U21" s="2">
        <v>7071721</v>
      </c>
      <c r="W21" s="2">
        <v>125721745</v>
      </c>
      <c r="X21" s="2">
        <v>112596194</v>
      </c>
      <c r="Y21" s="2">
        <v>2651842</v>
      </c>
      <c r="Z21" s="2">
        <v>20162259</v>
      </c>
      <c r="AB21" s="2">
        <v>5991565</v>
      </c>
      <c r="AC21" s="2">
        <v>40000</v>
      </c>
      <c r="AD21" s="2">
        <v>129378730</v>
      </c>
      <c r="AE21" s="2">
        <v>111497204</v>
      </c>
      <c r="AF21" s="2">
        <v>774327</v>
      </c>
      <c r="AG21" s="2">
        <v>6390867</v>
      </c>
      <c r="AI21" s="2">
        <v>6026977</v>
      </c>
      <c r="AJ21" s="2">
        <v>39227</v>
      </c>
      <c r="AK21" s="2">
        <v>112596194</v>
      </c>
      <c r="AL21" s="3">
        <v>0.01</v>
      </c>
      <c r="AM21" s="3">
        <v>0.5</v>
      </c>
      <c r="AN21" s="3">
        <v>0.49</v>
      </c>
      <c r="AO21" s="12">
        <f t="shared" si="0"/>
        <v>0.36949005465643786</v>
      </c>
      <c r="AP21" s="12">
        <f t="shared" si="1"/>
        <v>6.4907232287240602E-2</v>
      </c>
      <c r="AQ21" s="4">
        <f t="shared" si="2"/>
        <v>0.14647501458420081</v>
      </c>
      <c r="AR21" s="4">
        <f t="shared" si="3"/>
        <v>0.10862681710311928</v>
      </c>
      <c r="AS21" s="4">
        <f t="shared" si="4"/>
        <v>1.8332650196829108E-2</v>
      </c>
      <c r="AT21" s="4">
        <f t="shared" si="5"/>
        <v>0.17906696739678429</v>
      </c>
      <c r="AU21" s="4">
        <f t="shared" si="6"/>
        <v>5.7318630160447789E-2</v>
      </c>
      <c r="AV21" s="12">
        <f t="shared" si="7"/>
        <v>0.10196401588827626</v>
      </c>
      <c r="AW21" s="4">
        <f t="shared" si="8"/>
        <v>5.8237278182386908E-2</v>
      </c>
      <c r="AX21" s="12">
        <f t="shared" si="9"/>
        <v>4.1564685007927031E-2</v>
      </c>
      <c r="AY21" s="12">
        <f t="shared" si="10"/>
        <v>4.4731851531653537E-2</v>
      </c>
      <c r="AZ21" s="12">
        <f t="shared" si="11"/>
        <v>5.5442632946881031E-2</v>
      </c>
      <c r="BA21" s="12">
        <f t="shared" si="12"/>
        <v>4.9852810368069378E-2</v>
      </c>
      <c r="BB21" s="12">
        <f t="shared" si="13"/>
        <v>5.4139961767191373E-2</v>
      </c>
      <c r="BC21" s="12">
        <f t="shared" si="14"/>
        <v>4.9146388324344467E-2</v>
      </c>
      <c r="BD21" s="4">
        <f t="shared" si="15"/>
        <v>5.3300631225527539E-3</v>
      </c>
    </row>
    <row r="22" spans="1:56" x14ac:dyDescent="0.35">
      <c r="A22" s="11">
        <v>131628149</v>
      </c>
      <c r="B22" t="s">
        <v>70</v>
      </c>
      <c r="C22" s="2">
        <v>240710000</v>
      </c>
      <c r="D22" s="2">
        <v>13732348</v>
      </c>
      <c r="E22" s="2">
        <v>39368149</v>
      </c>
      <c r="F22" s="2">
        <v>5741252</v>
      </c>
      <c r="G22" s="2">
        <v>4842748</v>
      </c>
      <c r="H22" s="2">
        <v>1178328</v>
      </c>
      <c r="I22" s="2">
        <v>282048169</v>
      </c>
      <c r="J22" s="2">
        <v>213516000</v>
      </c>
      <c r="K22" s="2">
        <v>6855381</v>
      </c>
      <c r="L22" s="2">
        <v>31712887</v>
      </c>
      <c r="M22" s="2">
        <v>5366622</v>
      </c>
      <c r="N22" s="2">
        <v>4584844</v>
      </c>
      <c r="O22" s="2">
        <v>1422802</v>
      </c>
      <c r="P22" s="2">
        <v>240710000</v>
      </c>
      <c r="Q22" s="2">
        <v>215488726</v>
      </c>
      <c r="R22" s="2">
        <v>3771498</v>
      </c>
      <c r="S22" s="2">
        <v>4717370</v>
      </c>
      <c r="T22" s="2">
        <v>4968942</v>
      </c>
      <c r="U22" s="2">
        <v>4179058</v>
      </c>
      <c r="V22" s="2">
        <v>1313594</v>
      </c>
      <c r="W22" s="2">
        <v>213516000</v>
      </c>
      <c r="X22" s="2">
        <v>184014662</v>
      </c>
      <c r="Y22" s="2">
        <v>3637098</v>
      </c>
      <c r="Z22" s="2">
        <v>37263758</v>
      </c>
      <c r="AA22" s="2">
        <v>4393254</v>
      </c>
      <c r="AB22" s="2">
        <v>4488747</v>
      </c>
      <c r="AC22" s="2">
        <v>544791</v>
      </c>
      <c r="AD22" s="2">
        <v>215488726</v>
      </c>
      <c r="AE22" s="2">
        <v>165305949</v>
      </c>
      <c r="AF22" s="2">
        <v>2562445</v>
      </c>
      <c r="AG22" s="2">
        <v>25699698</v>
      </c>
      <c r="AH22" s="2">
        <v>3297095</v>
      </c>
      <c r="AI22" s="2">
        <v>5584906</v>
      </c>
      <c r="AJ22" s="2">
        <v>671429</v>
      </c>
      <c r="AK22" s="2">
        <v>184014662</v>
      </c>
      <c r="AL22" s="3">
        <v>0.14000000000000001</v>
      </c>
      <c r="AM22" s="3">
        <v>0.5</v>
      </c>
      <c r="AN22" s="3">
        <v>0.36</v>
      </c>
      <c r="AO22" s="12">
        <f t="shared" si="0"/>
        <v>0.70621910890817363</v>
      </c>
      <c r="AP22" s="12">
        <f t="shared" si="1"/>
        <v>0.11277397569194947</v>
      </c>
      <c r="AQ22" s="4">
        <f t="shared" si="2"/>
        <v>0.16355011839973413</v>
      </c>
      <c r="AR22" s="4">
        <f t="shared" si="3"/>
        <v>0.14852698158451827</v>
      </c>
      <c r="AS22" s="4">
        <f t="shared" si="4"/>
        <v>2.1891493293250061E-2</v>
      </c>
      <c r="AT22" s="4">
        <f t="shared" si="5"/>
        <v>0.20250428740292445</v>
      </c>
      <c r="AU22" s="4">
        <f t="shared" si="6"/>
        <v>0.15546747201457342</v>
      </c>
      <c r="AV22" s="12">
        <f t="shared" si="7"/>
        <v>0.13838807053900007</v>
      </c>
      <c r="AW22" s="4">
        <f t="shared" si="8"/>
        <v>6.1171846301081037E-2</v>
      </c>
      <c r="AX22" s="12">
        <f t="shared" si="9"/>
        <v>4.5001029912169581E-2</v>
      </c>
      <c r="AY22" s="12">
        <f t="shared" si="10"/>
        <v>5.0081976813304389E-2</v>
      </c>
      <c r="AZ22" s="12">
        <f t="shared" si="11"/>
        <v>4.8771462718105348E-2</v>
      </c>
      <c r="BA22" s="12">
        <f t="shared" si="12"/>
        <v>4.719255096780306E-2</v>
      </c>
      <c r="BB22" s="12">
        <f t="shared" si="13"/>
        <v>5.4697201935215899E-2</v>
      </c>
      <c r="BC22" s="12">
        <f t="shared" si="14"/>
        <v>4.9148844469319657E-2</v>
      </c>
      <c r="BD22" s="4">
        <f t="shared" si="15"/>
        <v>3.2505037576193861E-3</v>
      </c>
    </row>
    <row r="23" spans="1:56" x14ac:dyDescent="0.35">
      <c r="A23" s="11">
        <v>381358014</v>
      </c>
      <c r="B23" t="s">
        <v>90</v>
      </c>
      <c r="C23" s="2">
        <v>192294969</v>
      </c>
      <c r="D23" s="2">
        <v>6669948</v>
      </c>
      <c r="E23" s="2">
        <v>31728379</v>
      </c>
      <c r="F23" s="2">
        <v>1849014</v>
      </c>
      <c r="G23" s="2">
        <v>6433477</v>
      </c>
      <c r="H23" s="2">
        <v>363133</v>
      </c>
      <c r="I23" s="2">
        <v>222047672</v>
      </c>
      <c r="J23" s="2">
        <v>169495896</v>
      </c>
      <c r="K23" s="2">
        <v>10482875</v>
      </c>
      <c r="L23" s="2">
        <v>20286899</v>
      </c>
      <c r="M23" s="2">
        <v>1507335</v>
      </c>
      <c r="N23" s="2">
        <v>6055497</v>
      </c>
      <c r="O23" s="2">
        <v>407869</v>
      </c>
      <c r="P23" s="2">
        <v>192294969</v>
      </c>
      <c r="Q23" s="2">
        <v>155218448</v>
      </c>
      <c r="R23" s="2">
        <v>22396461</v>
      </c>
      <c r="S23" s="2">
        <v>-1298112</v>
      </c>
      <c r="T23" s="2">
        <v>1462196</v>
      </c>
      <c r="U23" s="2">
        <v>4987365</v>
      </c>
      <c r="V23" s="2">
        <v>371340</v>
      </c>
      <c r="W23" s="2">
        <v>169495896</v>
      </c>
      <c r="X23" s="2">
        <v>131557148</v>
      </c>
      <c r="Y23" s="2">
        <v>3017106</v>
      </c>
      <c r="Z23" s="2">
        <v>28423095</v>
      </c>
      <c r="AA23" s="2">
        <v>1816291</v>
      </c>
      <c r="AB23" s="2">
        <v>5480623</v>
      </c>
      <c r="AC23" s="2">
        <v>481987</v>
      </c>
      <c r="AD23" s="2">
        <v>155218448</v>
      </c>
      <c r="AE23" s="2">
        <v>122589205</v>
      </c>
      <c r="AF23" s="2">
        <v>651351</v>
      </c>
      <c r="AG23" s="2">
        <v>16722621</v>
      </c>
      <c r="AH23" s="2">
        <v>1569247</v>
      </c>
      <c r="AI23" s="2">
        <v>6336281</v>
      </c>
      <c r="AJ23" s="2">
        <v>500501</v>
      </c>
      <c r="AK23" s="2">
        <v>131557148</v>
      </c>
      <c r="AL23" s="3">
        <v>0.22</v>
      </c>
      <c r="AM23" s="3">
        <v>0.52</v>
      </c>
      <c r="AN23" s="3">
        <v>0.26</v>
      </c>
      <c r="AO23" s="12">
        <f t="shared" si="0"/>
        <v>0.81131505013022964</v>
      </c>
      <c r="AP23" s="12">
        <f t="shared" si="1"/>
        <v>0.12615663297033763</v>
      </c>
      <c r="AQ23" s="4">
        <f t="shared" si="2"/>
        <v>0.16499848729791783</v>
      </c>
      <c r="AR23" s="4">
        <f t="shared" si="3"/>
        <v>0.11968961773564123</v>
      </c>
      <c r="AS23" s="4">
        <f t="shared" si="4"/>
        <v>-8.3631296197472609E-3</v>
      </c>
      <c r="AT23" s="4">
        <f t="shared" si="5"/>
        <v>0.21605131634504574</v>
      </c>
      <c r="AU23" s="4">
        <f t="shared" si="6"/>
        <v>0.13641185616629131</v>
      </c>
      <c r="AV23" s="12">
        <f t="shared" si="7"/>
        <v>0.12575762958502978</v>
      </c>
      <c r="AW23" s="4">
        <f t="shared" si="8"/>
        <v>7.4607648594864545E-2</v>
      </c>
      <c r="AX23" s="12">
        <f t="shared" si="9"/>
        <v>4.17317608399373E-2</v>
      </c>
      <c r="AY23" s="12">
        <f t="shared" si="10"/>
        <v>4.4062477918009345E-2</v>
      </c>
      <c r="AZ23" s="12">
        <f t="shared" si="11"/>
        <v>4.2011701213913726E-2</v>
      </c>
      <c r="BA23" s="12">
        <f t="shared" si="12"/>
        <v>5.4250787783211511E-2</v>
      </c>
      <c r="BB23" s="12">
        <f t="shared" si="13"/>
        <v>6.6151088935751917E-2</v>
      </c>
      <c r="BC23" s="12">
        <f t="shared" si="14"/>
        <v>4.964156333816476E-2</v>
      </c>
      <c r="BD23" s="4">
        <f t="shared" si="15"/>
        <v>9.4415607943140172E-3</v>
      </c>
    </row>
    <row r="24" spans="1:56" x14ac:dyDescent="0.35">
      <c r="A24" s="11">
        <v>390808497</v>
      </c>
      <c r="B24" t="s">
        <v>72</v>
      </c>
      <c r="C24" s="2">
        <v>129711883</v>
      </c>
      <c r="D24" s="2">
        <v>6825933</v>
      </c>
      <c r="E24" s="2">
        <v>13941212</v>
      </c>
      <c r="F24" s="2">
        <v>1338607</v>
      </c>
      <c r="G24" s="2">
        <v>6862797</v>
      </c>
      <c r="I24" s="2">
        <v>142277624</v>
      </c>
      <c r="J24" s="2">
        <v>113282605</v>
      </c>
      <c r="K24" s="2">
        <v>2651213</v>
      </c>
      <c r="L24" s="2">
        <v>19722487</v>
      </c>
      <c r="M24" s="2">
        <v>1307842</v>
      </c>
      <c r="N24" s="2">
        <v>4636580</v>
      </c>
      <c r="P24" s="2">
        <v>129711883</v>
      </c>
      <c r="Q24" s="2">
        <v>118664445</v>
      </c>
      <c r="R24" s="2">
        <v>2774411</v>
      </c>
      <c r="S24" s="2">
        <v>-2634589</v>
      </c>
      <c r="T24" s="2">
        <v>1206005</v>
      </c>
      <c r="U24" s="2">
        <v>4315657</v>
      </c>
      <c r="W24" s="2">
        <v>113282605</v>
      </c>
      <c r="X24" s="2">
        <v>102942506</v>
      </c>
      <c r="Y24" s="2">
        <v>4474866</v>
      </c>
      <c r="Z24" s="2">
        <v>15831503</v>
      </c>
      <c r="AA24" s="2">
        <v>1238397</v>
      </c>
      <c r="AB24" s="2">
        <v>3346033</v>
      </c>
      <c r="AD24" s="2">
        <v>118664445</v>
      </c>
      <c r="AE24" s="2">
        <v>89083136</v>
      </c>
      <c r="AF24" s="2">
        <v>6038079</v>
      </c>
      <c r="AG24" s="2">
        <v>12660647</v>
      </c>
      <c r="AH24" s="2">
        <v>1345392</v>
      </c>
      <c r="AI24" s="2">
        <v>3493964</v>
      </c>
      <c r="AK24" s="2">
        <v>102942506</v>
      </c>
      <c r="AL24" s="3">
        <v>0.34</v>
      </c>
      <c r="AM24" s="3">
        <v>0.53</v>
      </c>
      <c r="AN24" s="3">
        <v>0.13</v>
      </c>
      <c r="AO24" s="12">
        <f t="shared" si="0"/>
        <v>0.59713308700762402</v>
      </c>
      <c r="AP24" s="12">
        <f t="shared" si="1"/>
        <v>9.8166576150632956E-2</v>
      </c>
      <c r="AQ24" s="4">
        <f t="shared" si="2"/>
        <v>0.10747829479894298</v>
      </c>
      <c r="AR24" s="4">
        <f t="shared" si="3"/>
        <v>0.17409987173229288</v>
      </c>
      <c r="AS24" s="4">
        <f t="shared" si="4"/>
        <v>-2.2202008360634056E-2</v>
      </c>
      <c r="AT24" s="4">
        <f t="shared" si="5"/>
        <v>0.15378975716794771</v>
      </c>
      <c r="AU24" s="4">
        <f t="shared" si="6"/>
        <v>0.14212170303479213</v>
      </c>
      <c r="AV24" s="12">
        <f t="shared" si="7"/>
        <v>0.11105752367466833</v>
      </c>
      <c r="AW24" s="4">
        <f t="shared" si="8"/>
        <v>7.0051807149956347E-2</v>
      </c>
      <c r="AX24" s="12">
        <f t="shared" si="9"/>
        <v>6.0306767643062052E-2</v>
      </c>
      <c r="AY24" s="12">
        <f t="shared" si="10"/>
        <v>4.8926393754248447E-2</v>
      </c>
      <c r="AZ24" s="12">
        <f t="shared" si="11"/>
        <v>4.7611400964142465E-2</v>
      </c>
      <c r="BA24" s="12">
        <f t="shared" si="12"/>
        <v>4.1374424216503933E-2</v>
      </c>
      <c r="BB24" s="12">
        <f t="shared" si="13"/>
        <v>5.0403226877377139E-2</v>
      </c>
      <c r="BC24" s="12">
        <f t="shared" si="14"/>
        <v>4.9724442691066809E-2</v>
      </c>
      <c r="BD24" s="4">
        <f t="shared" si="15"/>
        <v>6.1199834204355126E-3</v>
      </c>
    </row>
    <row r="25" spans="1:56" x14ac:dyDescent="0.35">
      <c r="A25" s="11">
        <v>150532200</v>
      </c>
      <c r="B25" t="s">
        <v>86</v>
      </c>
      <c r="C25" s="2">
        <v>710428368</v>
      </c>
      <c r="D25" s="2">
        <v>10304616</v>
      </c>
      <c r="E25" s="2">
        <v>173354591</v>
      </c>
      <c r="F25" s="2">
        <v>13030610</v>
      </c>
      <c r="G25" s="2">
        <v>17894359</v>
      </c>
      <c r="H25" s="2">
        <v>4323532</v>
      </c>
      <c r="I25" s="2">
        <v>858839074</v>
      </c>
      <c r="J25" s="2">
        <v>635234676</v>
      </c>
      <c r="K25" s="2">
        <v>2848737</v>
      </c>
      <c r="L25" s="2">
        <v>106442204</v>
      </c>
      <c r="M25" s="2">
        <v>12701429</v>
      </c>
      <c r="N25" s="2">
        <v>17447238</v>
      </c>
      <c r="O25" s="2">
        <v>3948582</v>
      </c>
      <c r="P25" s="2">
        <v>710428368</v>
      </c>
      <c r="Q25" s="2">
        <v>657528914</v>
      </c>
      <c r="R25" s="2">
        <v>27717880</v>
      </c>
      <c r="S25" s="2">
        <v>-17750010</v>
      </c>
      <c r="T25" s="2">
        <v>11688666</v>
      </c>
      <c r="U25" s="2">
        <v>17006382</v>
      </c>
      <c r="V25" s="2">
        <v>3567060</v>
      </c>
      <c r="W25" s="2">
        <v>635234676</v>
      </c>
      <c r="X25" s="2">
        <v>552767728</v>
      </c>
      <c r="Y25" s="2">
        <v>14616004</v>
      </c>
      <c r="Z25" s="2">
        <v>120443644</v>
      </c>
      <c r="AA25" s="2">
        <v>10775828</v>
      </c>
      <c r="AB25" s="2">
        <v>16499678</v>
      </c>
      <c r="AC25" s="2">
        <v>3022956</v>
      </c>
      <c r="AD25" s="2">
        <v>657528914</v>
      </c>
      <c r="AE25" s="2">
        <v>488817388</v>
      </c>
      <c r="AF25" s="2">
        <v>5500861</v>
      </c>
      <c r="AG25" s="2">
        <v>87676586</v>
      </c>
      <c r="AH25" s="2">
        <v>10558158</v>
      </c>
      <c r="AI25" s="2">
        <v>16284154</v>
      </c>
      <c r="AJ25" s="2">
        <v>2384795</v>
      </c>
      <c r="AK25" s="2">
        <v>552767728</v>
      </c>
      <c r="AL25" s="3">
        <v>0.16</v>
      </c>
      <c r="AM25" s="3">
        <v>0.22</v>
      </c>
      <c r="AN25" s="3">
        <v>0.62</v>
      </c>
      <c r="AO25" s="12">
        <f t="shared" si="0"/>
        <v>0.75697324825932744</v>
      </c>
      <c r="AP25" s="12">
        <f t="shared" si="1"/>
        <v>0.11931681956045814</v>
      </c>
      <c r="AQ25" s="4">
        <f t="shared" si="2"/>
        <v>0.24401417343176815</v>
      </c>
      <c r="AR25" s="4">
        <f t="shared" si="3"/>
        <v>0.16756359188426925</v>
      </c>
      <c r="AS25" s="4">
        <f t="shared" si="4"/>
        <v>-2.6995025803534474E-2</v>
      </c>
      <c r="AT25" s="4">
        <f t="shared" si="5"/>
        <v>0.21789196058131671</v>
      </c>
      <c r="AU25" s="4">
        <f t="shared" si="6"/>
        <v>0.17936470377768149</v>
      </c>
      <c r="AV25" s="12">
        <f t="shared" si="7"/>
        <v>0.15636788077430022</v>
      </c>
      <c r="AW25" s="4">
        <f t="shared" si="8"/>
        <v>9.5648563331476283E-2</v>
      </c>
      <c r="AX25" s="12">
        <f t="shared" si="9"/>
        <v>4.4923510240009172E-2</v>
      </c>
      <c r="AY25" s="12">
        <f t="shared" si="10"/>
        <v>5.0677246658488155E-2</v>
      </c>
      <c r="AZ25" s="12">
        <f t="shared" si="11"/>
        <v>4.9911845057455557E-2</v>
      </c>
      <c r="BA25" s="12">
        <f t="shared" si="12"/>
        <v>5.0067827916852138E-2</v>
      </c>
      <c r="BB25" s="12">
        <f t="shared" si="13"/>
        <v>5.6120439032848086E-2</v>
      </c>
      <c r="BC25" s="12">
        <f t="shared" si="14"/>
        <v>5.0340173781130627E-2</v>
      </c>
      <c r="BD25" s="4">
        <f t="shared" si="15"/>
        <v>3.553110361018681E-3</v>
      </c>
    </row>
    <row r="26" spans="1:56" x14ac:dyDescent="0.35">
      <c r="A26" s="11">
        <v>10211781</v>
      </c>
      <c r="B26" t="s">
        <v>71</v>
      </c>
      <c r="C26" s="2">
        <v>233803986</v>
      </c>
      <c r="D26" s="2">
        <v>2225629</v>
      </c>
      <c r="E26" s="2">
        <v>38893910</v>
      </c>
      <c r="F26" s="2">
        <v>4537044</v>
      </c>
      <c r="G26" s="2">
        <v>6494356</v>
      </c>
      <c r="H26" s="2">
        <v>0</v>
      </c>
      <c r="I26" s="2">
        <v>263892125</v>
      </c>
      <c r="J26" s="2">
        <v>216156213</v>
      </c>
      <c r="K26" s="2">
        <v>2436269</v>
      </c>
      <c r="L26" s="2">
        <v>25761413</v>
      </c>
      <c r="M26" s="2">
        <v>4389891</v>
      </c>
      <c r="N26" s="2">
        <v>6160018</v>
      </c>
      <c r="O26" s="2">
        <v>0</v>
      </c>
      <c r="P26" s="2">
        <v>233803986</v>
      </c>
      <c r="Q26" s="2">
        <v>231451110</v>
      </c>
      <c r="R26" s="2">
        <v>2176458</v>
      </c>
      <c r="S26" s="2">
        <v>-6246499</v>
      </c>
      <c r="T26" s="2">
        <v>4406836</v>
      </c>
      <c r="U26" s="2">
        <v>6818020</v>
      </c>
      <c r="V26" s="2">
        <v>0</v>
      </c>
      <c r="W26" s="2">
        <v>216156213</v>
      </c>
      <c r="X26" s="2">
        <v>198547532</v>
      </c>
      <c r="Y26" s="2">
        <v>4693542</v>
      </c>
      <c r="Z26" s="2">
        <v>39499054</v>
      </c>
      <c r="AA26" s="2">
        <v>4671603</v>
      </c>
      <c r="AB26" s="2">
        <v>6617415</v>
      </c>
      <c r="AC26" s="2">
        <v>0</v>
      </c>
      <c r="AD26" s="2">
        <v>231451110</v>
      </c>
      <c r="AE26" s="2">
        <v>183848236</v>
      </c>
      <c r="AF26" s="2">
        <v>2126729</v>
      </c>
      <c r="AG26" s="2">
        <v>24566052</v>
      </c>
      <c r="AH26" s="2">
        <v>4981733</v>
      </c>
      <c r="AI26" s="2">
        <v>7011752</v>
      </c>
      <c r="AJ26" s="2">
        <v>0</v>
      </c>
      <c r="AK26" s="2">
        <v>198547532</v>
      </c>
      <c r="AL26" s="3">
        <v>0.14699999999999999</v>
      </c>
      <c r="AM26" s="3">
        <v>0.48699999999999999</v>
      </c>
      <c r="AN26" s="3">
        <v>0.36599999999999999</v>
      </c>
      <c r="AO26" s="12">
        <f t="shared" si="0"/>
        <v>0.43538023938396669</v>
      </c>
      <c r="AP26" s="12">
        <f t="shared" si="1"/>
        <v>7.4962694147081788E-2</v>
      </c>
      <c r="AQ26" s="4">
        <f t="shared" si="2"/>
        <v>0.16635263865860697</v>
      </c>
      <c r="AR26" s="4">
        <f t="shared" si="3"/>
        <v>0.11917960923936061</v>
      </c>
      <c r="AS26" s="4">
        <f t="shared" si="4"/>
        <v>-2.6988416689814103E-2</v>
      </c>
      <c r="AT26" s="4">
        <f t="shared" si="5"/>
        <v>0.19894004021163053</v>
      </c>
      <c r="AU26" s="4">
        <f t="shared" si="6"/>
        <v>0.13362136365561864</v>
      </c>
      <c r="AV26" s="12">
        <f t="shared" si="7"/>
        <v>0.11822104701508054</v>
      </c>
      <c r="AW26" s="4">
        <f t="shared" si="8"/>
        <v>7.7660907695485545E-2</v>
      </c>
      <c r="AX26" s="12">
        <f t="shared" si="9"/>
        <v>4.4329862163620566E-2</v>
      </c>
      <c r="AY26" s="12">
        <f t="shared" si="10"/>
        <v>4.6892631941430889E-2</v>
      </c>
      <c r="AZ26" s="12">
        <f t="shared" si="11"/>
        <v>5.0154925637800614E-2</v>
      </c>
      <c r="BA26" s="12">
        <f t="shared" si="12"/>
        <v>5.2507226290263491E-2</v>
      </c>
      <c r="BB26" s="12">
        <f t="shared" si="13"/>
        <v>6.272812621712906E-2</v>
      </c>
      <c r="BC26" s="12">
        <f t="shared" si="14"/>
        <v>5.1322554450048921E-2</v>
      </c>
      <c r="BD26" s="4">
        <f t="shared" si="15"/>
        <v>6.3462718282664291E-3</v>
      </c>
    </row>
    <row r="27" spans="1:56" x14ac:dyDescent="0.35">
      <c r="A27" s="11">
        <v>410693962</v>
      </c>
      <c r="B27" t="s">
        <v>96</v>
      </c>
      <c r="C27" s="2">
        <v>663324373</v>
      </c>
      <c r="D27" s="2">
        <v>3277124</v>
      </c>
      <c r="E27" s="2">
        <v>83608954</v>
      </c>
      <c r="F27" s="2">
        <v>21861979</v>
      </c>
      <c r="G27" s="2">
        <v>7433195</v>
      </c>
      <c r="H27" s="2">
        <v>2472841</v>
      </c>
      <c r="I27" s="2">
        <v>718442436</v>
      </c>
      <c r="J27" s="2">
        <v>597674972</v>
      </c>
      <c r="K27" s="2">
        <v>2347751</v>
      </c>
      <c r="L27" s="2">
        <v>96843007</v>
      </c>
      <c r="M27" s="2">
        <v>22085432</v>
      </c>
      <c r="N27" s="2">
        <v>8826115</v>
      </c>
      <c r="O27" s="2">
        <v>2629810</v>
      </c>
      <c r="P27" s="2">
        <v>663324373</v>
      </c>
      <c r="Q27" s="2">
        <v>638449674</v>
      </c>
      <c r="R27" s="2">
        <v>4229032</v>
      </c>
      <c r="S27" s="2">
        <v>-10495862</v>
      </c>
      <c r="T27" s="2">
        <v>22528016</v>
      </c>
      <c r="U27" s="2">
        <v>9742856</v>
      </c>
      <c r="V27" s="2">
        <v>2237000</v>
      </c>
      <c r="W27" s="2">
        <v>597674972</v>
      </c>
      <c r="X27" s="2">
        <v>572459775</v>
      </c>
      <c r="Y27" s="2">
        <v>1203062</v>
      </c>
      <c r="Z27" s="2">
        <v>97223301</v>
      </c>
      <c r="AA27" s="2">
        <v>22808234</v>
      </c>
      <c r="AB27" s="2">
        <v>7688303</v>
      </c>
      <c r="AC27" s="2">
        <v>1939927</v>
      </c>
      <c r="AD27" s="2">
        <v>638449674</v>
      </c>
      <c r="AE27" s="2">
        <v>523140564</v>
      </c>
      <c r="AF27" s="2">
        <v>4137481</v>
      </c>
      <c r="AG27" s="2">
        <v>77027500</v>
      </c>
      <c r="AH27" s="2">
        <v>22142081</v>
      </c>
      <c r="AI27" s="2">
        <v>7857812</v>
      </c>
      <c r="AJ27" s="2">
        <v>1845877</v>
      </c>
      <c r="AK27" s="2">
        <v>572459775</v>
      </c>
      <c r="AL27" s="3">
        <v>0.08</v>
      </c>
      <c r="AM27" s="3">
        <v>0.43</v>
      </c>
      <c r="AN27" s="3">
        <v>0.49</v>
      </c>
      <c r="AO27" s="12">
        <f t="shared" si="0"/>
        <v>0.37332580464932175</v>
      </c>
      <c r="AP27" s="12">
        <f t="shared" si="1"/>
        <v>6.5503096314289522E-2</v>
      </c>
      <c r="AQ27" s="4">
        <f t="shared" si="2"/>
        <v>0.1260453518719114</v>
      </c>
      <c r="AR27" s="4">
        <f t="shared" si="3"/>
        <v>0.16203289670292567</v>
      </c>
      <c r="AS27" s="4">
        <f t="shared" si="4"/>
        <v>-1.643960742315298E-2</v>
      </c>
      <c r="AT27" s="4">
        <f t="shared" si="5"/>
        <v>0.16983429272388614</v>
      </c>
      <c r="AU27" s="4">
        <f t="shared" si="6"/>
        <v>0.14724054164532346</v>
      </c>
      <c r="AV27" s="12">
        <f t="shared" si="7"/>
        <v>0.11774269510417876</v>
      </c>
      <c r="AW27" s="4">
        <f t="shared" si="8"/>
        <v>6.8730057284619228E-2</v>
      </c>
      <c r="AX27" s="12">
        <f t="shared" si="9"/>
        <v>4.5981731205413545E-2</v>
      </c>
      <c r="AY27" s="12">
        <f t="shared" si="10"/>
        <v>5.3198056181385248E-2</v>
      </c>
      <c r="AZ27" s="12">
        <f t="shared" si="11"/>
        <v>5.583235009780721E-2</v>
      </c>
      <c r="BA27" s="12">
        <f t="shared" si="12"/>
        <v>5.3573723496479216E-2</v>
      </c>
      <c r="BB27" s="12">
        <f t="shared" si="13"/>
        <v>5.8133917755204344E-2</v>
      </c>
      <c r="BC27" s="12">
        <f t="shared" si="14"/>
        <v>5.3343955747257907E-2</v>
      </c>
      <c r="BD27" s="4">
        <f t="shared" si="15"/>
        <v>4.0844160558849889E-3</v>
      </c>
    </row>
    <row r="28" spans="1:56" x14ac:dyDescent="0.35">
      <c r="A28" s="11">
        <v>250965212</v>
      </c>
      <c r="B28" t="s">
        <v>68</v>
      </c>
      <c r="C28" s="2">
        <v>164309138</v>
      </c>
      <c r="D28" s="2">
        <v>11848013</v>
      </c>
      <c r="E28" s="2">
        <v>28535017</v>
      </c>
      <c r="F28" s="2">
        <v>4286645</v>
      </c>
      <c r="G28" s="2">
        <v>4180210</v>
      </c>
      <c r="H28" s="2">
        <v>230424</v>
      </c>
      <c r="I28" s="2">
        <v>195994889</v>
      </c>
      <c r="J28" s="2">
        <v>148141117</v>
      </c>
      <c r="K28" s="2">
        <v>6152500</v>
      </c>
      <c r="L28" s="2">
        <v>17961986</v>
      </c>
      <c r="M28" s="2">
        <v>3972546</v>
      </c>
      <c r="N28" s="2">
        <v>3302436</v>
      </c>
      <c r="O28" s="2">
        <v>671483</v>
      </c>
      <c r="P28" s="2">
        <v>164309138</v>
      </c>
      <c r="Q28" s="2">
        <v>153772505</v>
      </c>
      <c r="R28" s="2">
        <v>2866881</v>
      </c>
      <c r="S28" s="2">
        <v>-467028</v>
      </c>
      <c r="T28" s="2">
        <v>3250719</v>
      </c>
      <c r="U28" s="2">
        <v>4074191</v>
      </c>
      <c r="V28" s="2">
        <v>706331</v>
      </c>
      <c r="W28" s="2">
        <v>148141117</v>
      </c>
      <c r="X28" s="2">
        <v>133943713</v>
      </c>
      <c r="Y28" s="2">
        <v>1298944</v>
      </c>
      <c r="Z28" s="2">
        <v>26441351</v>
      </c>
      <c r="AB28" s="2">
        <v>7911503</v>
      </c>
      <c r="AD28" s="2">
        <v>153772505</v>
      </c>
      <c r="AE28" s="2">
        <v>125126189</v>
      </c>
      <c r="AF28" s="2">
        <v>1254779</v>
      </c>
      <c r="AG28" s="2">
        <v>15684406</v>
      </c>
      <c r="AI28" s="2">
        <v>8091000</v>
      </c>
      <c r="AJ28" s="2">
        <v>30661</v>
      </c>
      <c r="AK28" s="2">
        <v>133943713</v>
      </c>
      <c r="AL28" s="3">
        <v>0.16289999999999999</v>
      </c>
      <c r="AM28" s="3">
        <v>0.39610000000000001</v>
      </c>
      <c r="AN28" s="3">
        <v>0.441</v>
      </c>
      <c r="AO28" s="12">
        <f t="shared" si="0"/>
        <v>0.5663778347792563</v>
      </c>
      <c r="AP28" s="12">
        <f t="shared" si="1"/>
        <v>9.3904240304630404E-2</v>
      </c>
      <c r="AQ28" s="4">
        <f t="shared" si="2"/>
        <v>0.17366664658663111</v>
      </c>
      <c r="AR28" s="4">
        <f t="shared" si="3"/>
        <v>0.12124916001544662</v>
      </c>
      <c r="AS28" s="4">
        <f t="shared" si="4"/>
        <v>-3.037135930119627E-3</v>
      </c>
      <c r="AT28" s="4">
        <f t="shared" si="5"/>
        <v>0.19740643594074475</v>
      </c>
      <c r="AU28" s="4">
        <f t="shared" si="6"/>
        <v>0.12534870697612313</v>
      </c>
      <c r="AV28" s="12">
        <f t="shared" si="7"/>
        <v>0.12292676271776519</v>
      </c>
      <c r="AW28" s="4">
        <f t="shared" si="8"/>
        <v>6.9278194932922199E-2</v>
      </c>
      <c r="AX28" s="12">
        <f t="shared" si="9"/>
        <v>4.8277445425276913E-2</v>
      </c>
      <c r="AY28" s="12">
        <f t="shared" si="10"/>
        <v>5.0865472969449169E-2</v>
      </c>
      <c r="AZ28" s="12">
        <f t="shared" si="11"/>
        <v>5.3202243388673597E-2</v>
      </c>
      <c r="BA28" s="12">
        <f t="shared" si="12"/>
        <v>5.4995182788062369E-2</v>
      </c>
      <c r="BB28" s="12">
        <f t="shared" si="13"/>
        <v>6.2698607111836557E-2</v>
      </c>
      <c r="BC28" s="12">
        <f t="shared" si="14"/>
        <v>5.4007790336659721E-2</v>
      </c>
      <c r="BD28" s="4">
        <f t="shared" si="15"/>
        <v>4.8962262447292144E-3</v>
      </c>
    </row>
    <row r="29" spans="1:56" x14ac:dyDescent="0.35">
      <c r="A29" s="11">
        <v>340714654</v>
      </c>
      <c r="B29" t="s">
        <v>104</v>
      </c>
      <c r="C29" s="2">
        <v>247092897</v>
      </c>
      <c r="D29" s="2">
        <v>3445945</v>
      </c>
      <c r="E29" s="2">
        <v>38672899</v>
      </c>
      <c r="F29" s="11"/>
      <c r="G29" s="2">
        <v>11099138</v>
      </c>
      <c r="I29" s="2">
        <v>278112603</v>
      </c>
      <c r="J29" s="2">
        <v>230935031</v>
      </c>
      <c r="K29" s="2">
        <v>4406883</v>
      </c>
      <c r="L29" s="2">
        <v>26767919</v>
      </c>
      <c r="N29" s="2">
        <v>15016936</v>
      </c>
      <c r="P29" s="2">
        <v>247092897</v>
      </c>
      <c r="Q29" s="2">
        <v>246688529</v>
      </c>
      <c r="R29" s="2">
        <v>2884168</v>
      </c>
      <c r="S29" s="2">
        <v>-6769426</v>
      </c>
      <c r="U29" s="2">
        <v>11868240</v>
      </c>
      <c r="W29" s="2">
        <v>230935031</v>
      </c>
      <c r="X29" s="2">
        <v>223981868</v>
      </c>
      <c r="Y29" s="2">
        <v>2673503</v>
      </c>
      <c r="Z29" s="2">
        <v>32489920</v>
      </c>
      <c r="AB29" s="2">
        <v>12456762</v>
      </c>
      <c r="AD29" s="2">
        <v>246688529</v>
      </c>
      <c r="AE29" s="2">
        <v>212953700</v>
      </c>
      <c r="AF29" s="2">
        <v>1505510</v>
      </c>
      <c r="AG29" s="2">
        <v>23584281</v>
      </c>
      <c r="AI29" s="2">
        <v>14061623</v>
      </c>
      <c r="AK29" s="2">
        <v>223981868</v>
      </c>
      <c r="AL29" s="3">
        <v>0.44440000000000002</v>
      </c>
      <c r="AM29" s="3">
        <v>0.3997</v>
      </c>
      <c r="AN29" s="3">
        <v>0.15590000000000001</v>
      </c>
      <c r="AO29" s="12">
        <f t="shared" si="0"/>
        <v>0.3059768531845185</v>
      </c>
      <c r="AP29" s="12">
        <f t="shared" si="1"/>
        <v>5.4841228670011066E-2</v>
      </c>
      <c r="AQ29" s="4">
        <f t="shared" si="2"/>
        <v>0.15651157710130373</v>
      </c>
      <c r="AR29" s="4">
        <f t="shared" si="3"/>
        <v>0.1159110373341323</v>
      </c>
      <c r="AS29" s="4">
        <f t="shared" si="4"/>
        <v>-2.7441186776868739E-2</v>
      </c>
      <c r="AT29" s="4">
        <f t="shared" si="5"/>
        <v>0.14505602748165311</v>
      </c>
      <c r="AU29" s="4">
        <f t="shared" si="6"/>
        <v>0.11074839742159916</v>
      </c>
      <c r="AV29" s="12">
        <f t="shared" si="7"/>
        <v>0.10015717051236391</v>
      </c>
      <c r="AW29" s="4">
        <f t="shared" si="8"/>
        <v>6.6080898434164537E-2</v>
      </c>
      <c r="AX29" s="12">
        <f t="shared" si="9"/>
        <v>4.2265886400656504E-2</v>
      </c>
      <c r="AY29" s="12">
        <f t="shared" si="10"/>
        <v>6.282869732247108E-2</v>
      </c>
      <c r="AZ29" s="12">
        <f t="shared" si="11"/>
        <v>4.9697045932993761E-2</v>
      </c>
      <c r="BA29" s="12">
        <f t="shared" si="12"/>
        <v>5.2931996910780856E-2</v>
      </c>
      <c r="BB29" s="12">
        <f t="shared" si="13"/>
        <v>6.4364744048486341E-2</v>
      </c>
      <c r="BC29" s="12">
        <f t="shared" si="14"/>
        <v>5.4417674123077707E-2</v>
      </c>
      <c r="BD29" s="4">
        <f t="shared" si="15"/>
        <v>8.2685793640823665E-3</v>
      </c>
    </row>
    <row r="30" spans="1:56" x14ac:dyDescent="0.35">
      <c r="A30" s="11">
        <v>42103637</v>
      </c>
      <c r="B30" t="s">
        <v>109</v>
      </c>
      <c r="C30" s="2">
        <v>1576336888</v>
      </c>
      <c r="D30" s="2">
        <v>54231950</v>
      </c>
      <c r="E30" s="2">
        <v>285054954</v>
      </c>
      <c r="G30" s="2">
        <v>81486873</v>
      </c>
      <c r="I30" s="2">
        <v>1834136919</v>
      </c>
      <c r="J30" s="2">
        <v>1468582412</v>
      </c>
      <c r="K30" s="2">
        <v>13734567</v>
      </c>
      <c r="L30" s="2">
        <v>173944004</v>
      </c>
      <c r="N30" s="2">
        <v>79924095</v>
      </c>
      <c r="P30" s="2">
        <v>1576336888</v>
      </c>
      <c r="Q30" s="2">
        <v>1523683354</v>
      </c>
      <c r="R30" s="2">
        <v>16215989</v>
      </c>
      <c r="S30" s="2">
        <v>7076035</v>
      </c>
      <c r="U30" s="2">
        <v>78392966</v>
      </c>
      <c r="W30" s="2">
        <v>1468582412</v>
      </c>
      <c r="X30" s="2">
        <v>1330243938</v>
      </c>
      <c r="Y30" s="2">
        <v>13374149</v>
      </c>
      <c r="Z30" s="2">
        <v>259172062</v>
      </c>
      <c r="AB30" s="2">
        <v>79106795</v>
      </c>
      <c r="AD30" s="2">
        <v>1523683354</v>
      </c>
      <c r="AE30" s="2">
        <v>1287284484</v>
      </c>
      <c r="AF30" s="2">
        <v>13163000</v>
      </c>
      <c r="AG30" s="2">
        <v>116408889</v>
      </c>
      <c r="AI30" s="2">
        <v>86612435</v>
      </c>
      <c r="AK30" s="2">
        <v>1330243938</v>
      </c>
      <c r="AL30" s="3">
        <v>0.32200000000000001</v>
      </c>
      <c r="AM30" s="3">
        <v>0.26300000000000001</v>
      </c>
      <c r="AN30" s="3">
        <v>0.41499999999999998</v>
      </c>
      <c r="AO30" s="12">
        <f t="shared" si="0"/>
        <v>0.42481086488416031</v>
      </c>
      <c r="AP30" s="12">
        <f t="shared" si="1"/>
        <v>7.3374920240092845E-2</v>
      </c>
      <c r="AQ30" s="4">
        <f t="shared" si="2"/>
        <v>0.18083377745582516</v>
      </c>
      <c r="AR30" s="4">
        <f t="shared" si="3"/>
        <v>0.11844347486302322</v>
      </c>
      <c r="AS30" s="4">
        <f t="shared" si="4"/>
        <v>4.6440324897058629E-3</v>
      </c>
      <c r="AT30" s="4">
        <f t="shared" si="5"/>
        <v>0.19483047777662565</v>
      </c>
      <c r="AU30" s="4">
        <f t="shared" si="6"/>
        <v>9.0429808210132981E-2</v>
      </c>
      <c r="AV30" s="12">
        <f t="shared" si="7"/>
        <v>0.11783631415906257</v>
      </c>
      <c r="AW30" s="4">
        <f t="shared" si="8"/>
        <v>6.8499283872109434E-2</v>
      </c>
      <c r="AX30" s="12">
        <f t="shared" si="9"/>
        <v>4.7786247666085656E-2</v>
      </c>
      <c r="AY30" s="12">
        <f t="shared" si="10"/>
        <v>5.249669178424532E-2</v>
      </c>
      <c r="AZ30" s="12">
        <f t="shared" si="11"/>
        <v>5.2397061043674691E-2</v>
      </c>
      <c r="BA30" s="12">
        <f t="shared" si="12"/>
        <v>5.5437148116385858E-2</v>
      </c>
      <c r="BB30" s="12">
        <f t="shared" si="13"/>
        <v>6.6178792384474827E-2</v>
      </c>
      <c r="BC30" s="12">
        <f t="shared" si="14"/>
        <v>5.4859188198973272E-2</v>
      </c>
      <c r="BD30" s="4">
        <f t="shared" si="15"/>
        <v>6.1666429084678738E-3</v>
      </c>
    </row>
    <row r="31" spans="1:56" x14ac:dyDescent="0.35">
      <c r="A31" s="11">
        <v>141338587</v>
      </c>
      <c r="B31" t="s">
        <v>107</v>
      </c>
      <c r="C31" s="2">
        <v>868744442</v>
      </c>
      <c r="D31" s="2">
        <v>33637551</v>
      </c>
      <c r="E31" s="2">
        <v>123797933</v>
      </c>
      <c r="F31" s="2">
        <v>12014840</v>
      </c>
      <c r="G31" s="2">
        <v>39985160</v>
      </c>
      <c r="H31" s="2">
        <v>0</v>
      </c>
      <c r="I31" s="2">
        <v>974179926</v>
      </c>
      <c r="J31" s="2">
        <v>804912006</v>
      </c>
      <c r="K31" s="2">
        <v>14896339</v>
      </c>
      <c r="L31" s="2">
        <v>93117794</v>
      </c>
      <c r="M31" s="2">
        <v>11535277</v>
      </c>
      <c r="N31" s="2">
        <v>32646420</v>
      </c>
      <c r="O31" s="2">
        <v>0</v>
      </c>
      <c r="P31" s="2">
        <v>868744442</v>
      </c>
      <c r="Q31" s="2">
        <v>814130058</v>
      </c>
      <c r="R31" s="2">
        <v>17744816</v>
      </c>
      <c r="S31" s="2">
        <v>15611923</v>
      </c>
      <c r="T31" s="2">
        <v>10941139</v>
      </c>
      <c r="U31" s="2">
        <v>31633652</v>
      </c>
      <c r="V31" s="2">
        <v>0</v>
      </c>
      <c r="W31" s="2">
        <v>804912006</v>
      </c>
      <c r="X31" s="2">
        <v>699492470</v>
      </c>
      <c r="Y31" s="2">
        <v>14765503</v>
      </c>
      <c r="Z31" s="2">
        <v>139270779</v>
      </c>
      <c r="AA31" s="2">
        <v>10340803</v>
      </c>
      <c r="AB31" s="2">
        <v>29057891</v>
      </c>
      <c r="AC31" s="2">
        <v>0</v>
      </c>
      <c r="AD31" s="2">
        <v>814130058</v>
      </c>
      <c r="AE31" s="2">
        <v>658238992</v>
      </c>
      <c r="AF31" s="2">
        <v>10518749</v>
      </c>
      <c r="AG31" s="2">
        <v>72954309</v>
      </c>
      <c r="AH31" s="2">
        <v>10135275</v>
      </c>
      <c r="AI31" s="2">
        <v>31724305</v>
      </c>
      <c r="AJ31" s="2">
        <v>0</v>
      </c>
      <c r="AK31" s="2">
        <v>699852470</v>
      </c>
      <c r="AL31" s="3">
        <v>0.16239999999999999</v>
      </c>
      <c r="AM31" s="3">
        <v>0.31</v>
      </c>
      <c r="AN31" s="3">
        <v>0.52759999999999996</v>
      </c>
      <c r="AO31" s="12">
        <f t="shared" si="0"/>
        <v>0.47997906207294389</v>
      </c>
      <c r="AP31" s="12">
        <f t="shared" si="1"/>
        <v>8.156123807477722E-2</v>
      </c>
      <c r="AQ31" s="4">
        <f t="shared" si="2"/>
        <v>0.14250212952729313</v>
      </c>
      <c r="AR31" s="4">
        <f t="shared" si="3"/>
        <v>0.11568692391948245</v>
      </c>
      <c r="AS31" s="4">
        <f t="shared" si="4"/>
        <v>1.9176202679891719E-2</v>
      </c>
      <c r="AT31" s="4">
        <f t="shared" si="5"/>
        <v>0.19910261364214543</v>
      </c>
      <c r="AU31" s="4">
        <f t="shared" si="6"/>
        <v>0.11083255456856922</v>
      </c>
      <c r="AV31" s="12">
        <f t="shared" si="7"/>
        <v>0.11746008486747639</v>
      </c>
      <c r="AW31" s="4">
        <f t="shared" si="8"/>
        <v>5.8308483535314773E-2</v>
      </c>
      <c r="AX31" s="12">
        <f t="shared" si="9"/>
        <v>5.6432049955942629E-2</v>
      </c>
      <c r="AY31" s="12">
        <f t="shared" si="10"/>
        <v>5.2796614326430749E-2</v>
      </c>
      <c r="AZ31" s="12">
        <f t="shared" si="11"/>
        <v>5.2592569330551994E-2</v>
      </c>
      <c r="BA31" s="12">
        <f t="shared" si="12"/>
        <v>5.2058810266333459E-2</v>
      </c>
      <c r="BB31" s="12">
        <f t="shared" si="13"/>
        <v>6.1644714176106057E-2</v>
      </c>
      <c r="BC31" s="12">
        <f t="shared" si="14"/>
        <v>5.5104951611072983E-2</v>
      </c>
      <c r="BD31" s="4">
        <f t="shared" si="15"/>
        <v>3.6179869336204233E-3</v>
      </c>
    </row>
    <row r="32" spans="1:56" x14ac:dyDescent="0.35">
      <c r="A32" s="11">
        <v>951664123</v>
      </c>
      <c r="B32" t="s">
        <v>100</v>
      </c>
      <c r="C32" s="2">
        <v>287855306</v>
      </c>
      <c r="D32" s="2">
        <v>6331133</v>
      </c>
      <c r="E32" s="2">
        <v>39739102</v>
      </c>
      <c r="F32" s="2">
        <v>3409059</v>
      </c>
      <c r="G32" s="2">
        <v>11279856</v>
      </c>
      <c r="H32" s="2">
        <v>829890</v>
      </c>
      <c r="I32" s="2">
        <v>318406736</v>
      </c>
      <c r="J32" s="2">
        <v>258710735</v>
      </c>
      <c r="K32" s="2">
        <v>13646971</v>
      </c>
      <c r="L32" s="2">
        <v>30724823</v>
      </c>
      <c r="M32" s="2">
        <v>3426397</v>
      </c>
      <c r="N32" s="2">
        <v>11033181</v>
      </c>
      <c r="O32" s="2">
        <v>767645</v>
      </c>
      <c r="P32" s="2">
        <v>287855306</v>
      </c>
      <c r="Q32" s="2">
        <v>269531560</v>
      </c>
      <c r="R32" s="2">
        <v>1530313</v>
      </c>
      <c r="S32" s="2">
        <v>2521406</v>
      </c>
      <c r="T32" s="2">
        <v>3448159</v>
      </c>
      <c r="U32" s="2">
        <v>10663297</v>
      </c>
      <c r="V32" s="2">
        <v>761088</v>
      </c>
      <c r="W32" s="2">
        <v>258710735</v>
      </c>
      <c r="X32" s="2">
        <v>237299803</v>
      </c>
      <c r="Y32" s="2">
        <v>4300781</v>
      </c>
      <c r="Z32" s="2">
        <v>41590496</v>
      </c>
      <c r="AA32" s="2">
        <v>3091897</v>
      </c>
      <c r="AB32" s="2">
        <v>9852141</v>
      </c>
      <c r="AC32" s="2">
        <v>715482</v>
      </c>
      <c r="AD32" s="2">
        <v>269531560</v>
      </c>
      <c r="AE32" s="2">
        <v>215133918</v>
      </c>
      <c r="AF32" s="2">
        <v>10302083</v>
      </c>
      <c r="AG32" s="2">
        <v>25136753</v>
      </c>
      <c r="AH32" s="2">
        <v>2846661</v>
      </c>
      <c r="AI32" s="2">
        <v>9754362</v>
      </c>
      <c r="AJ32" s="2">
        <v>671928</v>
      </c>
      <c r="AK32" s="2">
        <v>237299803</v>
      </c>
      <c r="AL32" s="3">
        <v>0.10489999999999999</v>
      </c>
      <c r="AM32" s="3">
        <v>0.379</v>
      </c>
      <c r="AN32" s="3">
        <v>0.5161</v>
      </c>
      <c r="AO32" s="12">
        <f t="shared" si="0"/>
        <v>0.48003968393305607</v>
      </c>
      <c r="AP32" s="12">
        <f t="shared" si="1"/>
        <v>8.1570098359562637E-2</v>
      </c>
      <c r="AQ32" s="4">
        <f t="shared" si="2"/>
        <v>0.13805235189932541</v>
      </c>
      <c r="AR32" s="4">
        <f t="shared" si="3"/>
        <v>0.11876129917840479</v>
      </c>
      <c r="AS32" s="4">
        <f t="shared" si="4"/>
        <v>9.3547709218170967E-3</v>
      </c>
      <c r="AT32" s="4">
        <f t="shared" si="5"/>
        <v>0.17526561537010632</v>
      </c>
      <c r="AU32" s="4">
        <f t="shared" si="6"/>
        <v>0.11684235212041273</v>
      </c>
      <c r="AV32" s="12">
        <f t="shared" si="7"/>
        <v>0.11165527789801326</v>
      </c>
      <c r="AW32" s="4">
        <f t="shared" si="8"/>
        <v>5.5291727327254181E-2</v>
      </c>
      <c r="AX32" s="12">
        <f t="shared" si="9"/>
        <v>5.1195040840112498E-2</v>
      </c>
      <c r="AY32" s="12">
        <f t="shared" si="10"/>
        <v>5.5719608822166103E-2</v>
      </c>
      <c r="AZ32" s="12">
        <f t="shared" si="11"/>
        <v>5.6309553933010986E-2</v>
      </c>
      <c r="BA32" s="12">
        <f t="shared" si="12"/>
        <v>5.390163670672448E-2</v>
      </c>
      <c r="BB32" s="12">
        <f t="shared" si="13"/>
        <v>5.8673570885314275E-2</v>
      </c>
      <c r="BC32" s="12">
        <f t="shared" si="14"/>
        <v>5.5159882237465666E-2</v>
      </c>
      <c r="BD32" s="4">
        <f t="shared" si="15"/>
        <v>2.5013674617286536E-3</v>
      </c>
    </row>
    <row r="33" spans="1:56" x14ac:dyDescent="0.35">
      <c r="A33" s="11">
        <v>410694747</v>
      </c>
      <c r="B33" t="s">
        <v>74</v>
      </c>
      <c r="C33" s="2">
        <v>704714660</v>
      </c>
      <c r="D33" s="2">
        <v>13311856</v>
      </c>
      <c r="E33" s="2">
        <v>116344123</v>
      </c>
      <c r="F33" s="2">
        <v>7949318</v>
      </c>
      <c r="G33" s="2">
        <v>25719295</v>
      </c>
      <c r="H33" s="2">
        <v>6393849</v>
      </c>
      <c r="I33" s="2">
        <v>794308177</v>
      </c>
      <c r="J33" s="2">
        <v>651655398</v>
      </c>
      <c r="K33" s="2">
        <v>11900109</v>
      </c>
      <c r="L33" s="2">
        <v>78960412</v>
      </c>
      <c r="M33" s="2">
        <v>7611873</v>
      </c>
      <c r="N33" s="2">
        <v>25229420</v>
      </c>
      <c r="O33" s="2">
        <v>4959966</v>
      </c>
      <c r="P33" s="2">
        <v>704714660</v>
      </c>
      <c r="Q33" s="2">
        <v>666402763</v>
      </c>
      <c r="R33" s="2">
        <v>2774503</v>
      </c>
      <c r="S33" s="2">
        <v>17724826</v>
      </c>
      <c r="T33" s="2">
        <v>7387060</v>
      </c>
      <c r="U33" s="2">
        <v>24422145</v>
      </c>
      <c r="V33" s="2">
        <v>3437489</v>
      </c>
      <c r="W33" s="2">
        <v>651655398</v>
      </c>
      <c r="X33" s="2">
        <v>582570193</v>
      </c>
      <c r="Y33" s="2">
        <v>9469250</v>
      </c>
      <c r="Z33" s="2">
        <v>109737985</v>
      </c>
      <c r="AA33" s="2">
        <v>7355446</v>
      </c>
      <c r="AB33" s="2">
        <v>24886524</v>
      </c>
      <c r="AC33" s="2">
        <v>3132695</v>
      </c>
      <c r="AD33" s="2">
        <v>666402763</v>
      </c>
      <c r="AE33" s="2">
        <v>540722300</v>
      </c>
      <c r="AF33" s="2">
        <v>17555876</v>
      </c>
      <c r="AG33" s="2">
        <v>58848146</v>
      </c>
      <c r="AH33" s="2">
        <v>7240689</v>
      </c>
      <c r="AI33" s="2">
        <v>24872470</v>
      </c>
      <c r="AJ33" s="2">
        <v>2442970</v>
      </c>
      <c r="AK33" s="2">
        <v>582570193</v>
      </c>
      <c r="AL33" s="3">
        <v>0.34</v>
      </c>
      <c r="AM33" s="3">
        <v>0.43</v>
      </c>
      <c r="AN33" s="3">
        <v>0.23</v>
      </c>
      <c r="AO33" s="12">
        <f t="shared" si="0"/>
        <v>0.46897617686564802</v>
      </c>
      <c r="AP33" s="12">
        <f t="shared" si="1"/>
        <v>7.9948263652089624E-2</v>
      </c>
      <c r="AQ33" s="4">
        <f t="shared" si="2"/>
        <v>0.1650939445477124</v>
      </c>
      <c r="AR33" s="4">
        <f t="shared" si="3"/>
        <v>0.12116896789674103</v>
      </c>
      <c r="AS33" s="4">
        <f t="shared" si="4"/>
        <v>2.6597767872700132E-2</v>
      </c>
      <c r="AT33" s="4">
        <f t="shared" si="5"/>
        <v>0.18836869156469185</v>
      </c>
      <c r="AU33" s="4">
        <f t="shared" si="6"/>
        <v>0.1088324746362412</v>
      </c>
      <c r="AV33" s="12">
        <f t="shared" si="7"/>
        <v>0.12201236930361734</v>
      </c>
      <c r="AW33" s="4">
        <f t="shared" si="8"/>
        <v>5.574504595948452E-2</v>
      </c>
      <c r="AX33" s="12">
        <f t="shared" si="9"/>
        <v>5.3451436510703408E-2</v>
      </c>
      <c r="AY33" s="12">
        <f t="shared" si="10"/>
        <v>5.5738857957007483E-2</v>
      </c>
      <c r="AZ33" s="12">
        <f t="shared" si="11"/>
        <v>5.3482759779369102E-2</v>
      </c>
      <c r="BA33" s="12">
        <f t="shared" si="12"/>
        <v>5.6646006352758849E-2</v>
      </c>
      <c r="BB33" s="12">
        <f t="shared" si="13"/>
        <v>6.1526502162780855E-2</v>
      </c>
      <c r="BC33" s="12">
        <f t="shared" si="14"/>
        <v>5.616911255252395E-2</v>
      </c>
      <c r="BD33" s="4">
        <f t="shared" si="15"/>
        <v>2.9569046125932524E-3</v>
      </c>
    </row>
    <row r="34" spans="1:56" x14ac:dyDescent="0.35">
      <c r="A34" s="11">
        <v>231177930</v>
      </c>
      <c r="B34" t="s">
        <v>106</v>
      </c>
      <c r="C34" s="2">
        <v>122472260</v>
      </c>
      <c r="D34" s="2">
        <v>2060667</v>
      </c>
      <c r="E34" s="2">
        <v>20726273</v>
      </c>
      <c r="F34" s="2">
        <v>2120376</v>
      </c>
      <c r="G34" s="2">
        <v>3409290</v>
      </c>
      <c r="H34" s="2">
        <v>412420</v>
      </c>
      <c r="I34" s="2">
        <v>139317114</v>
      </c>
      <c r="J34" s="2">
        <v>113901792</v>
      </c>
      <c r="K34" s="2">
        <v>895806</v>
      </c>
      <c r="L34" s="2">
        <v>14365532</v>
      </c>
      <c r="M34" s="2">
        <v>2399306</v>
      </c>
      <c r="N34" s="2">
        <v>3882679</v>
      </c>
      <c r="O34" s="2">
        <v>408885</v>
      </c>
      <c r="P34" s="2">
        <v>122472260</v>
      </c>
      <c r="Q34" s="2">
        <v>119638270</v>
      </c>
      <c r="R34" s="2">
        <v>979032</v>
      </c>
      <c r="S34" s="2">
        <v>-1017316</v>
      </c>
      <c r="T34" s="2">
        <v>2062287</v>
      </c>
      <c r="U34" s="2">
        <v>3244920</v>
      </c>
      <c r="V34" s="2">
        <v>390987</v>
      </c>
      <c r="W34" s="2">
        <v>113901792</v>
      </c>
      <c r="X34" s="2">
        <v>100251070</v>
      </c>
      <c r="Y34" s="2">
        <v>2494549</v>
      </c>
      <c r="Z34" s="2">
        <v>23648053</v>
      </c>
      <c r="AA34" s="2">
        <v>2430704</v>
      </c>
      <c r="AB34" s="2">
        <v>3894599</v>
      </c>
      <c r="AC34" s="2">
        <v>430099</v>
      </c>
      <c r="AD34" s="2">
        <v>119638270</v>
      </c>
      <c r="AE34" s="2">
        <v>91729268</v>
      </c>
      <c r="AF34" s="2">
        <v>3196968</v>
      </c>
      <c r="AG34" s="2">
        <v>11937832</v>
      </c>
      <c r="AH34" s="2">
        <v>2347347</v>
      </c>
      <c r="AI34" s="2">
        <v>3863150</v>
      </c>
      <c r="AJ34" s="2">
        <v>402501</v>
      </c>
      <c r="AK34" s="2">
        <v>100251070</v>
      </c>
      <c r="AL34" s="3">
        <v>0.21</v>
      </c>
      <c r="AM34" s="3">
        <v>0.59</v>
      </c>
      <c r="AN34" s="3">
        <v>0.2</v>
      </c>
      <c r="AO34" s="12">
        <f t="shared" si="0"/>
        <v>0.51878584706464681</v>
      </c>
      <c r="AP34" s="12">
        <f t="shared" si="1"/>
        <v>8.7174627561613427E-2</v>
      </c>
      <c r="AQ34" s="4">
        <f t="shared" si="2"/>
        <v>0.16923238780765537</v>
      </c>
      <c r="AR34" s="4">
        <f t="shared" si="3"/>
        <v>0.12612208945755657</v>
      </c>
      <c r="AS34" s="4">
        <f t="shared" si="4"/>
        <v>-8.5032657192385015E-3</v>
      </c>
      <c r="AT34" s="4">
        <f t="shared" si="5"/>
        <v>0.23588828528214212</v>
      </c>
      <c r="AU34" s="4">
        <f t="shared" si="6"/>
        <v>0.13014201748562956</v>
      </c>
      <c r="AV34" s="12">
        <f t="shared" si="7"/>
        <v>0.13057630286274904</v>
      </c>
      <c r="AW34" s="4">
        <f t="shared" si="8"/>
        <v>7.9935050587548767E-2</v>
      </c>
      <c r="AX34" s="12">
        <f t="shared" si="9"/>
        <v>4.5395929630054427E-2</v>
      </c>
      <c r="AY34" s="12">
        <f t="shared" si="10"/>
        <v>5.6612559148412789E-2</v>
      </c>
      <c r="AZ34" s="12">
        <f t="shared" si="11"/>
        <v>4.8798428425526411E-2</v>
      </c>
      <c r="BA34" s="12">
        <f t="shared" si="12"/>
        <v>6.1443651611305938E-2</v>
      </c>
      <c r="BB34" s="12">
        <f t="shared" si="13"/>
        <v>6.8892450850878278E-2</v>
      </c>
      <c r="BC34" s="12">
        <f t="shared" si="14"/>
        <v>5.6228603933235567E-2</v>
      </c>
      <c r="BD34" s="4">
        <f t="shared" si="15"/>
        <v>8.4884804680162105E-3</v>
      </c>
    </row>
    <row r="35" spans="1:56" x14ac:dyDescent="0.35">
      <c r="A35" s="11">
        <v>236002304</v>
      </c>
      <c r="B35" t="s">
        <v>89</v>
      </c>
      <c r="C35" s="2">
        <v>433261211</v>
      </c>
      <c r="D35" s="2">
        <v>11132379</v>
      </c>
      <c r="E35" s="2">
        <v>68842871</v>
      </c>
      <c r="F35" s="2">
        <v>4623743</v>
      </c>
      <c r="G35" s="2">
        <v>17528133</v>
      </c>
      <c r="H35" s="2">
        <v>3034179</v>
      </c>
      <c r="I35" s="2">
        <v>488050406</v>
      </c>
      <c r="J35" s="2">
        <v>387446075</v>
      </c>
      <c r="K35" s="2">
        <v>11644882</v>
      </c>
      <c r="L35" s="2">
        <v>57977592</v>
      </c>
      <c r="M35" s="2">
        <v>4466071</v>
      </c>
      <c r="N35" s="2">
        <v>17467422</v>
      </c>
      <c r="O35" s="2">
        <v>1873845</v>
      </c>
      <c r="P35" s="2">
        <v>433261211</v>
      </c>
      <c r="Q35" s="2">
        <v>402729669</v>
      </c>
      <c r="R35" s="2">
        <v>8035649</v>
      </c>
      <c r="S35" s="2">
        <v>510412</v>
      </c>
      <c r="T35" s="2">
        <v>4057851</v>
      </c>
      <c r="U35" s="2">
        <v>16970936</v>
      </c>
      <c r="V35" s="2">
        <v>2800868</v>
      </c>
      <c r="W35" s="2">
        <v>387446075</v>
      </c>
      <c r="X35" s="2">
        <v>355500298</v>
      </c>
      <c r="Y35" s="2">
        <v>6865272</v>
      </c>
      <c r="Z35" s="2">
        <v>61484887</v>
      </c>
      <c r="AA35" s="2">
        <v>3708640</v>
      </c>
      <c r="AB35" s="2">
        <v>14633057</v>
      </c>
      <c r="AC35" s="2">
        <v>2779091</v>
      </c>
      <c r="AD35" s="2">
        <v>402729669</v>
      </c>
      <c r="AE35" s="2">
        <v>336085820</v>
      </c>
      <c r="AF35" s="2">
        <v>5451420</v>
      </c>
      <c r="AG35" s="2">
        <v>33178648</v>
      </c>
      <c r="AH35" s="2">
        <v>3402225</v>
      </c>
      <c r="AI35" s="2">
        <v>14473951</v>
      </c>
      <c r="AJ35" s="2">
        <v>1339414</v>
      </c>
      <c r="AK35" s="2">
        <v>355500298</v>
      </c>
      <c r="AL35" s="3">
        <v>0.5</v>
      </c>
      <c r="AM35" s="3">
        <v>0.2</v>
      </c>
      <c r="AN35" s="3">
        <v>0.3</v>
      </c>
      <c r="AO35" s="12">
        <f t="shared" si="0"/>
        <v>0.45216006435499123</v>
      </c>
      <c r="AP35" s="12">
        <f t="shared" si="1"/>
        <v>7.7464320796034603E-2</v>
      </c>
      <c r="AQ35" s="4">
        <f t="shared" si="2"/>
        <v>0.15889460965385152</v>
      </c>
      <c r="AR35" s="4">
        <f t="shared" si="3"/>
        <v>0.14964041641149675</v>
      </c>
      <c r="AS35" s="4">
        <f t="shared" si="4"/>
        <v>1.2673811722572642E-3</v>
      </c>
      <c r="AT35" s="4">
        <f t="shared" si="5"/>
        <v>0.1729531236567346</v>
      </c>
      <c r="AU35" s="4">
        <f t="shared" si="6"/>
        <v>9.8720761262703668E-2</v>
      </c>
      <c r="AV35" s="12">
        <f t="shared" si="7"/>
        <v>0.11629525843140875</v>
      </c>
      <c r="AW35" s="4">
        <f t="shared" si="8"/>
        <v>6.2732756156031425E-2</v>
      </c>
      <c r="AX35" s="12">
        <f t="shared" si="9"/>
        <v>5.4674345867930157E-2</v>
      </c>
      <c r="AY35" s="12">
        <f t="shared" si="10"/>
        <v>5.8016636153026671E-2</v>
      </c>
      <c r="AZ35" s="12">
        <f t="shared" si="11"/>
        <v>6.0314822825034732E-2</v>
      </c>
      <c r="BA35" s="12">
        <f t="shared" si="12"/>
        <v>5.5710770924990362E-2</v>
      </c>
      <c r="BB35" s="12">
        <f t="shared" si="13"/>
        <v>5.5569623217914275E-2</v>
      </c>
      <c r="BC35" s="12">
        <f t="shared" si="14"/>
        <v>5.6857239797779235E-2</v>
      </c>
      <c r="BD35" s="4">
        <f t="shared" si="15"/>
        <v>2.0511681325973839E-3</v>
      </c>
    </row>
    <row r="36" spans="1:56" x14ac:dyDescent="0.35">
      <c r="A36" s="11">
        <v>350869045</v>
      </c>
      <c r="B36" t="s">
        <v>81</v>
      </c>
      <c r="C36" s="2">
        <v>549015343</v>
      </c>
      <c r="D36" s="2">
        <v>20703876</v>
      </c>
      <c r="E36" s="2">
        <v>87003371</v>
      </c>
      <c r="F36" s="2">
        <v>15299288</v>
      </c>
      <c r="G36" s="2">
        <v>10731334</v>
      </c>
      <c r="H36" s="2">
        <v>2945721</v>
      </c>
      <c r="I36" s="2">
        <v>627746247</v>
      </c>
      <c r="J36" s="2">
        <v>483049622</v>
      </c>
      <c r="K36" s="2">
        <v>37975648</v>
      </c>
      <c r="L36" s="2">
        <v>56506890</v>
      </c>
      <c r="M36" s="2">
        <v>15469291</v>
      </c>
      <c r="N36" s="2">
        <v>10931186</v>
      </c>
      <c r="O36" s="2">
        <v>2116340</v>
      </c>
      <c r="P36" s="2">
        <v>549015343</v>
      </c>
      <c r="Q36" s="2">
        <v>500923763</v>
      </c>
      <c r="R36" s="2">
        <v>7262743</v>
      </c>
      <c r="S36" s="2">
        <v>3842377</v>
      </c>
      <c r="T36" s="2">
        <v>17113054</v>
      </c>
      <c r="U36" s="2">
        <v>9286179</v>
      </c>
      <c r="V36" s="2">
        <v>2580028</v>
      </c>
      <c r="W36" s="2">
        <v>483049622</v>
      </c>
      <c r="X36" s="2">
        <v>435056793</v>
      </c>
      <c r="Y36" s="2">
        <v>6593597</v>
      </c>
      <c r="Z36" s="2">
        <v>87755853</v>
      </c>
      <c r="AA36" s="2">
        <v>16306816</v>
      </c>
      <c r="AB36" s="2">
        <v>9530787</v>
      </c>
      <c r="AC36" s="2">
        <v>2644877</v>
      </c>
      <c r="AD36" s="2">
        <v>500923763</v>
      </c>
      <c r="AE36" s="2">
        <v>425363509</v>
      </c>
      <c r="AF36" s="2">
        <v>3476417</v>
      </c>
      <c r="AG36" s="2">
        <v>34666064</v>
      </c>
      <c r="AH36" s="2">
        <v>17156545</v>
      </c>
      <c r="AI36" s="2">
        <v>9636949</v>
      </c>
      <c r="AJ36" s="2">
        <v>1655703</v>
      </c>
      <c r="AK36" s="2">
        <v>435056793</v>
      </c>
      <c r="AL36" s="3">
        <v>0.36997999999999998</v>
      </c>
      <c r="AM36" s="3">
        <v>0.50849</v>
      </c>
      <c r="AN36" s="3">
        <v>0.12153</v>
      </c>
      <c r="AO36" s="12">
        <f t="shared" si="0"/>
        <v>0.4757877291255842</v>
      </c>
      <c r="AP36" s="12">
        <f t="shared" si="1"/>
        <v>8.094794193556698E-2</v>
      </c>
      <c r="AQ36" s="4">
        <f t="shared" si="2"/>
        <v>0.15847165677480893</v>
      </c>
      <c r="AR36" s="4">
        <f t="shared" si="3"/>
        <v>0.1169794725561342</v>
      </c>
      <c r="AS36" s="4">
        <f t="shared" si="4"/>
        <v>7.6705823995816304E-3</v>
      </c>
      <c r="AT36" s="4">
        <f t="shared" si="5"/>
        <v>0.20171125795983147</v>
      </c>
      <c r="AU36" s="4">
        <f t="shared" si="6"/>
        <v>8.1497503350716427E-2</v>
      </c>
      <c r="AV36" s="12">
        <f t="shared" si="7"/>
        <v>0.11326609460821453</v>
      </c>
      <c r="AW36" s="4">
        <f t="shared" si="8"/>
        <v>6.6392069610708232E-2</v>
      </c>
      <c r="AX36" s="12">
        <f t="shared" si="9"/>
        <v>4.9247601631864958E-2</v>
      </c>
      <c r="AY36" s="12">
        <f t="shared" si="10"/>
        <v>5.5261670470521204E-2</v>
      </c>
      <c r="AZ36" s="12">
        <f t="shared" si="11"/>
        <v>5.8902530173618468E-2</v>
      </c>
      <c r="BA36" s="12">
        <f t="shared" si="12"/>
        <v>6.086126430173406E-2</v>
      </c>
      <c r="BB36" s="12">
        <f t="shared" si="13"/>
        <v>6.612860466883777E-2</v>
      </c>
      <c r="BC36" s="12">
        <f t="shared" si="14"/>
        <v>5.8080334249315288E-2</v>
      </c>
      <c r="BD36" s="4">
        <f t="shared" si="15"/>
        <v>5.6417420329079905E-3</v>
      </c>
    </row>
    <row r="37" spans="1:56" x14ac:dyDescent="0.35">
      <c r="A37" s="11">
        <v>381359081</v>
      </c>
      <c r="B37" t="s">
        <v>67</v>
      </c>
      <c r="C37" s="2">
        <v>175131823</v>
      </c>
      <c r="D37" s="2">
        <v>1658010</v>
      </c>
      <c r="E37" s="2">
        <v>29406236</v>
      </c>
      <c r="F37" s="2">
        <v>5995412</v>
      </c>
      <c r="G37" s="2">
        <v>6569929</v>
      </c>
      <c r="H37" s="2">
        <v>400791</v>
      </c>
      <c r="I37" s="2">
        <v>193229937</v>
      </c>
      <c r="J37" s="2">
        <v>166697848</v>
      </c>
      <c r="K37" s="2">
        <v>940844</v>
      </c>
      <c r="L37" s="2">
        <v>19816237</v>
      </c>
      <c r="M37" s="2">
        <v>3816358</v>
      </c>
      <c r="N37" s="2">
        <v>7967748</v>
      </c>
      <c r="O37" s="2">
        <v>539000</v>
      </c>
      <c r="P37" s="2">
        <v>175131823</v>
      </c>
      <c r="Q37" s="2">
        <v>173225293</v>
      </c>
      <c r="R37" s="2">
        <v>10169421</v>
      </c>
      <c r="S37" s="2">
        <v>-8168957</v>
      </c>
      <c r="T37" s="2">
        <v>3802378</v>
      </c>
      <c r="U37" s="2">
        <v>4294531</v>
      </c>
      <c r="V37" s="2">
        <v>431000</v>
      </c>
      <c r="W37" s="2">
        <v>166697848</v>
      </c>
      <c r="X37" s="2">
        <v>143511577</v>
      </c>
      <c r="Y37" s="2">
        <v>6310362</v>
      </c>
      <c r="Z37" s="2">
        <v>30918290</v>
      </c>
      <c r="AA37" s="2">
        <v>3360143</v>
      </c>
      <c r="AB37" s="2">
        <v>3713793</v>
      </c>
      <c r="AC37" s="2">
        <v>441000</v>
      </c>
      <c r="AD37" s="2">
        <v>173225293</v>
      </c>
      <c r="AE37" s="2">
        <v>132545362</v>
      </c>
      <c r="AF37" s="2">
        <v>6051070</v>
      </c>
      <c r="AG37" s="2">
        <v>11865766</v>
      </c>
      <c r="AH37" s="2">
        <v>2654203</v>
      </c>
      <c r="AI37" s="2">
        <v>3852418</v>
      </c>
      <c r="AJ37" s="2">
        <v>444000</v>
      </c>
      <c r="AK37" s="2">
        <v>143511577</v>
      </c>
      <c r="AL37" s="3">
        <v>0.18809999999999999</v>
      </c>
      <c r="AM37" s="3">
        <v>0.3866</v>
      </c>
      <c r="AN37" s="3">
        <v>0.42530000000000001</v>
      </c>
      <c r="AO37" s="12">
        <f t="shared" si="0"/>
        <v>0.45784004875251688</v>
      </c>
      <c r="AP37" s="12">
        <f t="shared" si="1"/>
        <v>7.8305884753731236E-2</v>
      </c>
      <c r="AQ37" s="4">
        <f t="shared" si="2"/>
        <v>0.16790915263869549</v>
      </c>
      <c r="AR37" s="4">
        <f t="shared" si="3"/>
        <v>0.11887518187997244</v>
      </c>
      <c r="AS37" s="4">
        <f t="shared" si="4"/>
        <v>-4.7157992106845507E-2</v>
      </c>
      <c r="AT37" s="4">
        <f t="shared" si="5"/>
        <v>0.21544108598290992</v>
      </c>
      <c r="AU37" s="4">
        <f t="shared" si="6"/>
        <v>8.9522302560839512E-2</v>
      </c>
      <c r="AV37" s="12">
        <f t="shared" si="7"/>
        <v>0.10891794619111436</v>
      </c>
      <c r="AW37" s="4">
        <f t="shared" si="8"/>
        <v>8.9064221547407257E-2</v>
      </c>
      <c r="AX37" s="12">
        <f t="shared" si="9"/>
        <v>7.0398903512677316E-2</v>
      </c>
      <c r="AY37" s="12">
        <f t="shared" si="10"/>
        <v>7.210085633555198E-2</v>
      </c>
      <c r="AZ37" s="12">
        <f t="shared" si="11"/>
        <v>5.0175513058112159E-2</v>
      </c>
      <c r="BA37" s="12">
        <f t="shared" si="12"/>
        <v>4.7452233773731492E-2</v>
      </c>
      <c r="BB37" s="12">
        <f t="shared" si="13"/>
        <v>5.0356430272524323E-2</v>
      </c>
      <c r="BC37" s="12">
        <f t="shared" si="14"/>
        <v>5.8096787390519454E-2</v>
      </c>
      <c r="BD37" s="4">
        <f t="shared" si="15"/>
        <v>1.0802057629584335E-2</v>
      </c>
    </row>
    <row r="38" spans="1:56" x14ac:dyDescent="0.35">
      <c r="A38" s="11">
        <v>390806297</v>
      </c>
      <c r="B38" t="s">
        <v>94</v>
      </c>
      <c r="C38" s="2">
        <v>212431926</v>
      </c>
      <c r="D38" s="2">
        <v>11020336</v>
      </c>
      <c r="E38" s="2">
        <v>36163657</v>
      </c>
      <c r="G38" s="2">
        <v>10143064</v>
      </c>
      <c r="I38" s="2">
        <v>249472855</v>
      </c>
      <c r="J38" s="2">
        <v>194312077</v>
      </c>
      <c r="K38" s="2">
        <v>4408935</v>
      </c>
      <c r="L38" s="2">
        <v>22660718</v>
      </c>
      <c r="N38" s="2">
        <v>8949804</v>
      </c>
      <c r="P38" s="2">
        <v>212431926</v>
      </c>
      <c r="Q38" s="2">
        <v>214650801</v>
      </c>
      <c r="R38" s="2">
        <v>4093643</v>
      </c>
      <c r="S38" s="2">
        <v>-3026957</v>
      </c>
      <c r="U38" s="2">
        <v>8984739</v>
      </c>
      <c r="V38" s="2">
        <v>12420671</v>
      </c>
      <c r="W38" s="2">
        <v>194312077</v>
      </c>
      <c r="X38" s="2">
        <v>180257588</v>
      </c>
      <c r="Y38" s="2">
        <v>2806749</v>
      </c>
      <c r="Z38" s="2">
        <v>41381464</v>
      </c>
      <c r="AB38" s="2">
        <v>9795000</v>
      </c>
      <c r="AD38" s="2">
        <v>214650801</v>
      </c>
      <c r="AE38" s="2">
        <v>168497280</v>
      </c>
      <c r="AF38" s="2">
        <v>2700306</v>
      </c>
      <c r="AG38" s="2">
        <v>18235002</v>
      </c>
      <c r="AI38" s="2">
        <v>9175000</v>
      </c>
      <c r="AK38" s="2">
        <v>180257588</v>
      </c>
      <c r="AL38" s="3">
        <v>0.16</v>
      </c>
      <c r="AM38" s="3">
        <v>0.84</v>
      </c>
      <c r="AN38" s="3">
        <v>0</v>
      </c>
      <c r="AO38" s="12">
        <f t="shared" si="0"/>
        <v>0.480574968331833</v>
      </c>
      <c r="AP38" s="12">
        <f t="shared" si="1"/>
        <v>8.1648321108498623E-2</v>
      </c>
      <c r="AQ38" s="4">
        <f t="shared" si="2"/>
        <v>0.17023645024053494</v>
      </c>
      <c r="AR38" s="4">
        <f t="shared" si="3"/>
        <v>0.11662022427972915</v>
      </c>
      <c r="AS38" s="4">
        <f t="shared" si="4"/>
        <v>-1.410177360577378E-2</v>
      </c>
      <c r="AT38" s="4">
        <f t="shared" si="5"/>
        <v>0.22956849949639846</v>
      </c>
      <c r="AU38" s="4">
        <f t="shared" si="6"/>
        <v>0.10822134339497944</v>
      </c>
      <c r="AV38" s="12">
        <f t="shared" si="7"/>
        <v>0.12210894876117365</v>
      </c>
      <c r="AW38" s="4">
        <f t="shared" si="8"/>
        <v>8.0796242499052207E-2</v>
      </c>
      <c r="AX38" s="12">
        <f t="shared" si="9"/>
        <v>4.3918419627702446E-2</v>
      </c>
      <c r="AY38" s="12">
        <f t="shared" si="10"/>
        <v>4.400706062776296E-2</v>
      </c>
      <c r="AZ38" s="12">
        <f t="shared" si="11"/>
        <v>0.10468143272407233</v>
      </c>
      <c r="BA38" s="12">
        <f t="shared" si="12"/>
        <v>4.9606441761357464E-2</v>
      </c>
      <c r="BB38" s="12">
        <f t="shared" si="13"/>
        <v>5.2615753022263193E-2</v>
      </c>
      <c r="BC38" s="12">
        <f t="shared" si="14"/>
        <v>5.8965821552631678E-2</v>
      </c>
      <c r="BD38" s="4">
        <f t="shared" si="15"/>
        <v>2.309990172400643E-2</v>
      </c>
    </row>
    <row r="39" spans="1:56" x14ac:dyDescent="0.35">
      <c r="A39" s="11">
        <v>231352635</v>
      </c>
      <c r="B39" t="s">
        <v>83</v>
      </c>
      <c r="C39" s="2">
        <v>270558942</v>
      </c>
      <c r="D39" s="2">
        <v>5259230</v>
      </c>
      <c r="E39" s="2">
        <v>39241872</v>
      </c>
      <c r="F39" s="2">
        <v>4508807</v>
      </c>
      <c r="G39" s="2">
        <v>9228944</v>
      </c>
      <c r="H39" s="2">
        <v>666240</v>
      </c>
      <c r="I39" s="2">
        <v>300656053</v>
      </c>
      <c r="J39" s="2">
        <v>253635767</v>
      </c>
      <c r="K39" s="2">
        <v>3705238</v>
      </c>
      <c r="L39" s="2">
        <v>27626220</v>
      </c>
      <c r="M39" s="2">
        <v>4395457</v>
      </c>
      <c r="N39" s="2">
        <v>9319987</v>
      </c>
      <c r="O39" s="2">
        <v>692839</v>
      </c>
      <c r="P39" s="2">
        <v>270558942</v>
      </c>
      <c r="Q39" s="2">
        <v>270079122</v>
      </c>
      <c r="R39" s="2">
        <v>3438169</v>
      </c>
      <c r="S39" s="2">
        <v>-5320904</v>
      </c>
      <c r="T39" s="2">
        <v>13008640</v>
      </c>
      <c r="U39" s="2">
        <v>721680</v>
      </c>
      <c r="V39" s="2">
        <v>830300</v>
      </c>
      <c r="W39" s="2">
        <v>253635767</v>
      </c>
      <c r="X39" s="2">
        <v>235435090</v>
      </c>
      <c r="Y39" s="2">
        <v>2599447</v>
      </c>
      <c r="Z39" s="2">
        <v>47250523</v>
      </c>
      <c r="AA39" s="2">
        <v>4008962</v>
      </c>
      <c r="AB39" s="2">
        <v>9943305</v>
      </c>
      <c r="AC39" s="2">
        <v>1253671</v>
      </c>
      <c r="AD39" s="2">
        <v>270079122</v>
      </c>
      <c r="AE39" s="2">
        <v>218624340</v>
      </c>
      <c r="AF39" s="2">
        <v>9166653</v>
      </c>
      <c r="AG39" s="2">
        <v>24698126</v>
      </c>
      <c r="AH39" s="2">
        <v>4237472</v>
      </c>
      <c r="AI39" s="2">
        <v>11710606</v>
      </c>
      <c r="AJ39" s="2">
        <v>1105951</v>
      </c>
      <c r="AK39" s="2">
        <v>235435090</v>
      </c>
      <c r="AL39" s="3">
        <v>0.39889999999999998</v>
      </c>
      <c r="AM39" s="3">
        <v>0.26619999999999999</v>
      </c>
      <c r="AN39" s="3">
        <v>0.33489999999999998</v>
      </c>
      <c r="AO39" s="12">
        <f t="shared" si="0"/>
        <v>0.37521765874742036</v>
      </c>
      <c r="AP39" s="12">
        <f t="shared" si="1"/>
        <v>6.5796495966354396E-2</v>
      </c>
      <c r="AQ39" s="4">
        <f t="shared" si="2"/>
        <v>0.14504001128153435</v>
      </c>
      <c r="AR39" s="4">
        <f t="shared" si="3"/>
        <v>0.10892083686288614</v>
      </c>
      <c r="AS39" s="4">
        <f t="shared" si="4"/>
        <v>-1.9701278501638494E-2</v>
      </c>
      <c r="AT39" s="4">
        <f t="shared" si="5"/>
        <v>0.20069448016436292</v>
      </c>
      <c r="AU39" s="4">
        <f t="shared" si="6"/>
        <v>0.11297061434239207</v>
      </c>
      <c r="AV39" s="12">
        <f t="shared" si="7"/>
        <v>0.1095849328299074</v>
      </c>
      <c r="AW39" s="4">
        <f t="shared" si="8"/>
        <v>7.2504952253929458E-2</v>
      </c>
      <c r="AX39" s="12">
        <f t="shared" si="9"/>
        <v>5.0432818207092063E-2</v>
      </c>
      <c r="AY39" s="12">
        <f t="shared" si="10"/>
        <v>5.4973019576967916E-2</v>
      </c>
      <c r="AZ39" s="12">
        <f t="shared" si="11"/>
        <v>5.5605140529048427E-2</v>
      </c>
      <c r="BA39" s="12">
        <f t="shared" si="12"/>
        <v>6.0160278935936229E-2</v>
      </c>
      <c r="BB39" s="12">
        <f t="shared" si="13"/>
        <v>7.5118047873160565E-2</v>
      </c>
      <c r="BC39" s="12">
        <f t="shared" si="14"/>
        <v>5.9257861024441041E-2</v>
      </c>
      <c r="BD39" s="4">
        <f t="shared" si="15"/>
        <v>8.5081548991396347E-3</v>
      </c>
    </row>
    <row r="40" spans="1:56" x14ac:dyDescent="0.35">
      <c r="A40" s="11">
        <v>540505940</v>
      </c>
      <c r="B40" t="s">
        <v>98</v>
      </c>
      <c r="C40" s="2">
        <v>129759886</v>
      </c>
      <c r="D40" s="2">
        <v>2842287</v>
      </c>
      <c r="E40" s="2">
        <v>24073626</v>
      </c>
      <c r="F40" s="2">
        <v>2051760</v>
      </c>
      <c r="G40" s="2">
        <v>5072160</v>
      </c>
      <c r="H40" s="2">
        <v>-381936</v>
      </c>
      <c r="I40" s="2">
        <v>149933815</v>
      </c>
      <c r="J40" s="2">
        <v>118586298</v>
      </c>
      <c r="K40" s="2">
        <v>2977348</v>
      </c>
      <c r="L40" s="2">
        <v>14491352</v>
      </c>
      <c r="M40" s="2">
        <v>1282876</v>
      </c>
      <c r="N40" s="2">
        <v>4852137</v>
      </c>
      <c r="O40" s="2">
        <v>160099</v>
      </c>
      <c r="P40" s="2">
        <v>129759886</v>
      </c>
      <c r="Q40" s="2">
        <v>120318665</v>
      </c>
      <c r="R40" s="2">
        <v>3673013</v>
      </c>
      <c r="S40" s="2">
        <v>1445389</v>
      </c>
      <c r="T40" s="2">
        <v>1259119</v>
      </c>
      <c r="U40" s="2">
        <v>5556471</v>
      </c>
      <c r="V40" s="2">
        <v>35179</v>
      </c>
      <c r="W40" s="2">
        <v>118586298</v>
      </c>
      <c r="X40" s="2">
        <v>103125070</v>
      </c>
      <c r="Y40" s="2">
        <v>1986950</v>
      </c>
      <c r="Z40" s="2">
        <v>22427480</v>
      </c>
      <c r="AA40" s="2">
        <v>1255518</v>
      </c>
      <c r="AB40" s="2">
        <v>5526873</v>
      </c>
      <c r="AC40" s="2">
        <v>438444</v>
      </c>
      <c r="AD40" s="2">
        <v>120318665</v>
      </c>
      <c r="AE40" s="2">
        <v>96099380</v>
      </c>
      <c r="AF40" s="2">
        <v>1289142</v>
      </c>
      <c r="AG40" s="2">
        <v>13515077</v>
      </c>
      <c r="AH40" s="2">
        <v>1288186</v>
      </c>
      <c r="AI40" s="2">
        <v>4035581</v>
      </c>
      <c r="AJ40" s="2">
        <v>2454762</v>
      </c>
      <c r="AK40" s="2">
        <v>103125070</v>
      </c>
      <c r="AL40" s="3">
        <v>0.47439999999999999</v>
      </c>
      <c r="AM40" s="3">
        <v>0.32300000000000001</v>
      </c>
      <c r="AN40" s="3">
        <v>0.2026</v>
      </c>
      <c r="AO40" s="12">
        <f t="shared" si="0"/>
        <v>0.56019544558976342</v>
      </c>
      <c r="AP40" s="12">
        <f t="shared" si="1"/>
        <v>9.3039360311172103E-2</v>
      </c>
      <c r="AQ40" s="4">
        <f t="shared" si="2"/>
        <v>0.18552440775109805</v>
      </c>
      <c r="AR40" s="4">
        <f t="shared" si="3"/>
        <v>0.12220089710533</v>
      </c>
      <c r="AS40" s="4">
        <f t="shared" si="4"/>
        <v>1.201300729192765E-2</v>
      </c>
      <c r="AT40" s="4">
        <f t="shared" si="5"/>
        <v>0.21747844631766067</v>
      </c>
      <c r="AU40" s="4">
        <f t="shared" si="6"/>
        <v>0.14063646404378469</v>
      </c>
      <c r="AV40" s="12">
        <f t="shared" si="7"/>
        <v>0.13557064450196021</v>
      </c>
      <c r="AW40" s="4">
        <f t="shared" si="8"/>
        <v>7.0249795511498889E-2</v>
      </c>
      <c r="AX40" s="12">
        <f t="shared" si="9"/>
        <v>4.8209766440181649E-2</v>
      </c>
      <c r="AY40" s="12">
        <f t="shared" si="10"/>
        <v>5.0696265177966257E-2</v>
      </c>
      <c r="AZ40" s="12">
        <f t="shared" si="11"/>
        <v>5.7351416345419327E-2</v>
      </c>
      <c r="BA40" s="12">
        <f t="shared" si="12"/>
        <v>6.4632243996458436E-2</v>
      </c>
      <c r="BB40" s="12">
        <f t="shared" si="13"/>
        <v>7.8088096114708808E-2</v>
      </c>
      <c r="BC40" s="12">
        <f t="shared" si="14"/>
        <v>5.9795557614946891E-2</v>
      </c>
      <c r="BD40" s="4">
        <f t="shared" si="15"/>
        <v>1.077972176322505E-2</v>
      </c>
    </row>
    <row r="41" spans="1:56" x14ac:dyDescent="0.35">
      <c r="A41" s="11">
        <v>350868202</v>
      </c>
      <c r="B41" t="s">
        <v>108</v>
      </c>
      <c r="C41" s="2">
        <v>339789723</v>
      </c>
      <c r="D41" s="2">
        <v>3038561</v>
      </c>
      <c r="E41" s="2">
        <v>40816593</v>
      </c>
      <c r="F41" s="2">
        <v>3328416</v>
      </c>
      <c r="G41" s="2">
        <v>16979239</v>
      </c>
      <c r="H41" s="2">
        <v>888593</v>
      </c>
      <c r="I41" s="2">
        <v>362448629</v>
      </c>
      <c r="J41" s="2">
        <v>317968783</v>
      </c>
      <c r="K41" s="2">
        <v>6774550</v>
      </c>
      <c r="L41" s="2">
        <v>35218016</v>
      </c>
      <c r="M41" s="2">
        <v>2840057</v>
      </c>
      <c r="N41" s="2">
        <v>16486548</v>
      </c>
      <c r="O41" s="2">
        <v>845021</v>
      </c>
      <c r="P41" s="2">
        <v>339789723</v>
      </c>
      <c r="Q41" s="2">
        <v>331924878</v>
      </c>
      <c r="R41" s="2">
        <v>5542318</v>
      </c>
      <c r="S41" s="2">
        <v>269907</v>
      </c>
      <c r="T41" s="2">
        <v>2740317</v>
      </c>
      <c r="U41" s="2">
        <v>16075669</v>
      </c>
      <c r="V41" s="2">
        <v>952334</v>
      </c>
      <c r="W41" s="2">
        <v>317968783</v>
      </c>
      <c r="X41" s="2">
        <v>287383239</v>
      </c>
      <c r="Y41" s="2">
        <v>4027977</v>
      </c>
      <c r="Z41" s="2">
        <v>57542864</v>
      </c>
      <c r="AA41" s="2">
        <v>2769877</v>
      </c>
      <c r="AB41" s="2">
        <v>13466711</v>
      </c>
      <c r="AC41" s="2">
        <v>792614</v>
      </c>
      <c r="AD41" s="2">
        <v>331924878</v>
      </c>
      <c r="AE41" s="2">
        <v>256920735</v>
      </c>
      <c r="AF41" s="2">
        <v>5223943</v>
      </c>
      <c r="AG41" s="2">
        <v>42744515</v>
      </c>
      <c r="AH41" s="2">
        <v>2705690</v>
      </c>
      <c r="AI41" s="2">
        <v>13920484</v>
      </c>
      <c r="AJ41" s="2">
        <v>879780</v>
      </c>
      <c r="AK41" s="2">
        <v>287383239</v>
      </c>
      <c r="AL41" s="3">
        <v>0.52800000000000002</v>
      </c>
      <c r="AM41" s="3">
        <v>0.4703</v>
      </c>
      <c r="AN41" s="3">
        <v>1.6999999999999999E-3</v>
      </c>
      <c r="AO41" s="12">
        <f t="shared" si="0"/>
        <v>0.410741055991452</v>
      </c>
      <c r="AP41" s="12">
        <f t="shared" si="1"/>
        <v>7.1246611277719918E-2</v>
      </c>
      <c r="AQ41" s="4">
        <f t="shared" si="2"/>
        <v>0.12012309448217184</v>
      </c>
      <c r="AR41" s="4">
        <f t="shared" si="3"/>
        <v>0.11075935086369784</v>
      </c>
      <c r="AS41" s="4">
        <f t="shared" si="4"/>
        <v>8.1315688545647365E-4</v>
      </c>
      <c r="AT41" s="4">
        <f t="shared" si="5"/>
        <v>0.2002304107930247</v>
      </c>
      <c r="AU41" s="4">
        <f t="shared" si="6"/>
        <v>0.16637238329557169</v>
      </c>
      <c r="AV41" s="12">
        <f t="shared" si="7"/>
        <v>0.11965967926398451</v>
      </c>
      <c r="AW41" s="4">
        <f t="shared" si="8"/>
        <v>6.7642658105421472E-2</v>
      </c>
      <c r="AX41" s="12">
        <f t="shared" si="9"/>
        <v>6.0367674136943175E-2</v>
      </c>
      <c r="AY41" s="12">
        <f t="shared" si="10"/>
        <v>6.1334443617214129E-2</v>
      </c>
      <c r="AZ41" s="12">
        <f t="shared" si="11"/>
        <v>6.0835552602812662E-2</v>
      </c>
      <c r="BA41" s="12">
        <f t="shared" si="12"/>
        <v>5.4994280011996029E-2</v>
      </c>
      <c r="BB41" s="12">
        <f t="shared" si="13"/>
        <v>6.4324182207789654E-2</v>
      </c>
      <c r="BC41" s="12">
        <f t="shared" si="14"/>
        <v>6.037122651535113E-2</v>
      </c>
      <c r="BD41" s="4">
        <f t="shared" si="15"/>
        <v>3.022608506787997E-3</v>
      </c>
    </row>
    <row r="42" spans="1:56" x14ac:dyDescent="0.35">
      <c r="A42" s="11">
        <v>580566243</v>
      </c>
      <c r="B42" t="s">
        <v>102</v>
      </c>
      <c r="C42" s="2">
        <v>328779797</v>
      </c>
      <c r="D42" s="2">
        <v>2010658</v>
      </c>
      <c r="E42" s="2">
        <v>56724046</v>
      </c>
      <c r="F42" s="2">
        <v>0</v>
      </c>
      <c r="G42" s="2">
        <v>18866028</v>
      </c>
      <c r="I42" s="2">
        <v>368648473</v>
      </c>
      <c r="J42" s="2">
        <v>310081185</v>
      </c>
      <c r="K42" s="2">
        <v>3526371</v>
      </c>
      <c r="L42" s="2">
        <v>34925196</v>
      </c>
      <c r="M42" s="2">
        <v>0</v>
      </c>
      <c r="N42" s="2">
        <v>19752955</v>
      </c>
      <c r="P42" s="2">
        <v>328779797</v>
      </c>
      <c r="Q42" s="2">
        <v>332285750</v>
      </c>
      <c r="R42" s="2">
        <v>1607182</v>
      </c>
      <c r="S42" s="2">
        <v>-2990194</v>
      </c>
      <c r="T42" s="2">
        <v>0</v>
      </c>
      <c r="U42" s="2">
        <v>20821553</v>
      </c>
      <c r="W42" s="2">
        <v>310081185</v>
      </c>
      <c r="X42" s="2">
        <v>304160522</v>
      </c>
      <c r="Y42" s="2">
        <v>1281477</v>
      </c>
      <c r="Z42" s="2">
        <v>47000450</v>
      </c>
      <c r="AA42" s="2">
        <v>0</v>
      </c>
      <c r="AB42" s="2">
        <v>20156699</v>
      </c>
      <c r="AD42" s="2">
        <v>332285750</v>
      </c>
      <c r="AE42" s="2">
        <v>295407693</v>
      </c>
      <c r="AF42" s="2">
        <v>1107649</v>
      </c>
      <c r="AG42" s="2">
        <v>25193306</v>
      </c>
      <c r="AH42" s="2">
        <v>0</v>
      </c>
      <c r="AI42" s="2">
        <v>17548126</v>
      </c>
      <c r="AK42" s="2">
        <v>304160522</v>
      </c>
      <c r="AL42" s="3">
        <v>0.16569999999999999</v>
      </c>
      <c r="AM42" s="3">
        <v>0.32769999999999999</v>
      </c>
      <c r="AN42" s="3">
        <v>0.50660000000000005</v>
      </c>
      <c r="AO42" s="12">
        <f t="shared" si="0"/>
        <v>0.24793118708658682</v>
      </c>
      <c r="AP42" s="12">
        <f t="shared" si="1"/>
        <v>4.5293206009435538E-2</v>
      </c>
      <c r="AQ42" s="4">
        <f t="shared" si="2"/>
        <v>0.17252898906072384</v>
      </c>
      <c r="AR42" s="4">
        <f t="shared" si="3"/>
        <v>0.1126324256017017</v>
      </c>
      <c r="AS42" s="4">
        <f t="shared" si="4"/>
        <v>-8.998863177250304E-3</v>
      </c>
      <c r="AT42" s="4">
        <f t="shared" si="5"/>
        <v>0.15452514905928522</v>
      </c>
      <c r="AU42" s="4">
        <f t="shared" si="6"/>
        <v>8.5283175072898315E-2</v>
      </c>
      <c r="AV42" s="12">
        <f t="shared" si="7"/>
        <v>0.10319417512347176</v>
      </c>
      <c r="AW42" s="4">
        <f t="shared" si="8"/>
        <v>6.39364491459469E-2</v>
      </c>
      <c r="AX42" s="12">
        <f t="shared" si="9"/>
        <v>5.410170138357024E-2</v>
      </c>
      <c r="AY42" s="12">
        <f t="shared" si="10"/>
        <v>6.1838038498334837E-2</v>
      </c>
      <c r="AZ42" s="12">
        <f t="shared" si="11"/>
        <v>6.4827598886296967E-2</v>
      </c>
      <c r="BA42" s="12">
        <f t="shared" si="12"/>
        <v>6.3341400167711254E-2</v>
      </c>
      <c r="BB42" s="12">
        <f t="shared" si="13"/>
        <v>5.8535878190273977E-2</v>
      </c>
      <c r="BC42" s="12">
        <f t="shared" si="14"/>
        <v>6.0528923425237455E-2</v>
      </c>
      <c r="BD42" s="4">
        <f t="shared" si="15"/>
        <v>3.8310267788827972E-3</v>
      </c>
    </row>
    <row r="43" spans="1:56" x14ac:dyDescent="0.35">
      <c r="A43" s="11">
        <v>741233796</v>
      </c>
      <c r="B43" t="s">
        <v>101</v>
      </c>
      <c r="C43" s="2">
        <v>252949637</v>
      </c>
      <c r="D43" s="2">
        <v>603835</v>
      </c>
      <c r="E43" s="2">
        <v>32668376</v>
      </c>
      <c r="F43" s="2">
        <v>15115640</v>
      </c>
      <c r="G43" s="2">
        <v>5515642</v>
      </c>
      <c r="I43" s="2">
        <v>265590566</v>
      </c>
      <c r="J43" s="2">
        <v>250622946</v>
      </c>
      <c r="K43" s="2">
        <v>2165441</v>
      </c>
      <c r="L43" s="2">
        <v>18954236</v>
      </c>
      <c r="M43" s="2">
        <v>11494038</v>
      </c>
      <c r="N43" s="2">
        <v>7298948</v>
      </c>
      <c r="P43" s="2">
        <v>252949637</v>
      </c>
      <c r="Q43" s="2">
        <v>268982899</v>
      </c>
      <c r="R43" s="2">
        <v>745477</v>
      </c>
      <c r="S43" s="2">
        <v>-6611292</v>
      </c>
      <c r="T43" s="2">
        <v>12176057</v>
      </c>
      <c r="U43" s="2">
        <v>318081</v>
      </c>
      <c r="W43" s="2">
        <v>250622946</v>
      </c>
      <c r="X43" s="2">
        <v>241783693</v>
      </c>
      <c r="Y43" s="2">
        <v>3579072</v>
      </c>
      <c r="Z43" s="2">
        <v>36381338</v>
      </c>
      <c r="AA43" s="2">
        <v>13711328</v>
      </c>
      <c r="AB43" s="2">
        <v>-950124</v>
      </c>
      <c r="AD43" s="2">
        <v>268982899</v>
      </c>
      <c r="AE43" s="2">
        <v>226899360</v>
      </c>
      <c r="AF43" s="2">
        <v>2454066</v>
      </c>
      <c r="AG43" s="2">
        <v>25562015</v>
      </c>
      <c r="AH43" s="2">
        <v>14073195</v>
      </c>
      <c r="AI43" s="2">
        <v>-941447</v>
      </c>
      <c r="AK43" s="2">
        <v>241783693</v>
      </c>
      <c r="AL43" s="3">
        <v>0.11003</v>
      </c>
      <c r="AM43" s="3">
        <v>0.30042999999999997</v>
      </c>
      <c r="AN43" s="3">
        <v>0.58953999999999995</v>
      </c>
      <c r="AO43" s="12">
        <f t="shared" si="0"/>
        <v>0.17052144175285466</v>
      </c>
      <c r="AP43" s="12">
        <f t="shared" si="1"/>
        <v>3.1990916570050043E-2</v>
      </c>
      <c r="AQ43" s="4">
        <f t="shared" si="2"/>
        <v>0.12914972477307804</v>
      </c>
      <c r="AR43" s="4">
        <f t="shared" si="3"/>
        <v>7.5628494128386792E-2</v>
      </c>
      <c r="AS43" s="4">
        <f t="shared" si="4"/>
        <v>-2.4578856219405979E-2</v>
      </c>
      <c r="AT43" s="4">
        <f t="shared" si="5"/>
        <v>0.15047060266384465</v>
      </c>
      <c r="AU43" s="4">
        <f t="shared" si="6"/>
        <v>0.11265794227008838</v>
      </c>
      <c r="AV43" s="12">
        <f t="shared" si="7"/>
        <v>8.8665581523198395E-2</v>
      </c>
      <c r="AW43" s="4">
        <f t="shared" si="8"/>
        <v>6.1690725712152152E-2</v>
      </c>
      <c r="AX43" s="12">
        <f t="shared" si="9"/>
        <v>7.9574474189805497E-2</v>
      </c>
      <c r="AY43" s="12">
        <f t="shared" si="10"/>
        <v>7.4638638537634597E-2</v>
      </c>
      <c r="AZ43" s="12">
        <f t="shared" si="11"/>
        <v>4.8090829309281539E-2</v>
      </c>
      <c r="BA43" s="12">
        <f t="shared" si="12"/>
        <v>4.9968828031728432E-2</v>
      </c>
      <c r="BB43" s="12">
        <f t="shared" si="13"/>
        <v>5.6036794656622674E-2</v>
      </c>
      <c r="BC43" s="12">
        <f t="shared" si="14"/>
        <v>6.1661912945014552E-2</v>
      </c>
      <c r="BD43" s="4">
        <f t="shared" si="15"/>
        <v>1.2975359409668189E-2</v>
      </c>
    </row>
    <row r="44" spans="1:56" x14ac:dyDescent="0.35">
      <c r="A44" s="11">
        <v>42103542</v>
      </c>
      <c r="B44" t="s">
        <v>69</v>
      </c>
      <c r="C44" s="2">
        <v>2105519441</v>
      </c>
      <c r="D44" s="2">
        <v>34254078</v>
      </c>
      <c r="E44" s="2">
        <v>468227787</v>
      </c>
      <c r="F44" s="2">
        <v>20877097</v>
      </c>
      <c r="G44" s="2">
        <v>70301497</v>
      </c>
      <c r="H44" s="2">
        <v>44116535</v>
      </c>
      <c r="I44" s="2">
        <v>2472706177</v>
      </c>
      <c r="J44" s="2">
        <v>1900875662</v>
      </c>
      <c r="K44" s="2">
        <v>39091783</v>
      </c>
      <c r="L44" s="2">
        <v>290035253</v>
      </c>
      <c r="M44" s="2">
        <v>18355857</v>
      </c>
      <c r="N44" s="2">
        <v>65134459</v>
      </c>
      <c r="O44" s="2">
        <v>40992941</v>
      </c>
      <c r="P44" s="2">
        <v>2105519441</v>
      </c>
      <c r="Q44" s="2">
        <v>1908682734</v>
      </c>
      <c r="R44" s="2">
        <v>39801634</v>
      </c>
      <c r="S44" s="2">
        <v>66177662</v>
      </c>
      <c r="T44" s="2">
        <v>17133650</v>
      </c>
      <c r="U44" s="2">
        <v>55245023</v>
      </c>
      <c r="V44" s="2">
        <v>41407695</v>
      </c>
      <c r="W44" s="2">
        <v>1900875662</v>
      </c>
      <c r="X44" s="2">
        <v>1617434763</v>
      </c>
      <c r="Y44" s="2">
        <v>38148374</v>
      </c>
      <c r="Z44" s="2">
        <v>353265789</v>
      </c>
      <c r="AA44" s="2">
        <v>15317468</v>
      </c>
      <c r="AB44" s="2">
        <v>47564416</v>
      </c>
      <c r="AC44" s="2">
        <v>37284308</v>
      </c>
      <c r="AD44" s="2">
        <v>1908682734</v>
      </c>
      <c r="AE44" s="2">
        <v>1528772057</v>
      </c>
      <c r="AF44" s="2">
        <v>37726786</v>
      </c>
      <c r="AG44" s="2">
        <v>163262077</v>
      </c>
      <c r="AH44" s="2">
        <v>15407641</v>
      </c>
      <c r="AI44" s="2">
        <v>65082445</v>
      </c>
      <c r="AJ44" s="2">
        <v>31836071</v>
      </c>
      <c r="AK44" s="2">
        <v>1617434763</v>
      </c>
      <c r="AL44" s="3">
        <v>0.26</v>
      </c>
      <c r="AM44" s="3">
        <v>0.73</v>
      </c>
      <c r="AN44" s="3">
        <v>0.01</v>
      </c>
      <c r="AO44" s="12">
        <f t="shared" si="0"/>
        <v>0.61744595322623697</v>
      </c>
      <c r="AP44" s="12">
        <f t="shared" si="1"/>
        <v>0.1009458419004543</v>
      </c>
      <c r="AQ44" s="4">
        <f t="shared" si="2"/>
        <v>0.22238112737520907</v>
      </c>
      <c r="AR44" s="4">
        <f t="shared" si="3"/>
        <v>0.15257981297674167</v>
      </c>
      <c r="AS44" s="4">
        <f t="shared" si="4"/>
        <v>3.467190267987199E-2</v>
      </c>
      <c r="AT44" s="4">
        <f t="shared" si="5"/>
        <v>0.21841115146107443</v>
      </c>
      <c r="AU44" s="4">
        <f t="shared" si="6"/>
        <v>0.10679294944753166</v>
      </c>
      <c r="AV44" s="12">
        <f t="shared" si="7"/>
        <v>0.14696738878808574</v>
      </c>
      <c r="AW44" s="4">
        <f t="shared" si="8"/>
        <v>7.0777403561366428E-2</v>
      </c>
      <c r="AX44" s="12">
        <f t="shared" si="9"/>
        <v>5.910374030850133E-2</v>
      </c>
      <c r="AY44" s="12">
        <f t="shared" si="10"/>
        <v>6.2142276934587196E-2</v>
      </c>
      <c r="AZ44" s="12">
        <f t="shared" si="11"/>
        <v>5.9737300848032464E-2</v>
      </c>
      <c r="BA44" s="12">
        <f t="shared" si="12"/>
        <v>5.68138708283095E-2</v>
      </c>
      <c r="BB44" s="12">
        <f t="shared" si="13"/>
        <v>7.1404178699224871E-2</v>
      </c>
      <c r="BC44" s="12">
        <f t="shared" si="14"/>
        <v>6.1840273523731074E-2</v>
      </c>
      <c r="BD44" s="4">
        <f t="shared" si="15"/>
        <v>5.074156490202833E-3</v>
      </c>
    </row>
    <row r="45" spans="1:56" x14ac:dyDescent="0.35">
      <c r="A45" s="11">
        <v>42103638</v>
      </c>
      <c r="B45" t="s">
        <v>110</v>
      </c>
      <c r="C45" s="2">
        <v>176062312</v>
      </c>
      <c r="D45" s="2">
        <v>2906160</v>
      </c>
      <c r="E45" s="2">
        <v>27054403</v>
      </c>
      <c r="F45" s="2">
        <v>3030224</v>
      </c>
      <c r="G45" s="2">
        <v>5127326</v>
      </c>
      <c r="H45" s="2">
        <v>4320675</v>
      </c>
      <c r="I45" s="2">
        <v>193544650</v>
      </c>
      <c r="J45" s="2">
        <v>159484340</v>
      </c>
      <c r="K45" s="2">
        <v>4228827</v>
      </c>
      <c r="L45" s="2">
        <v>23687566</v>
      </c>
      <c r="M45" s="2">
        <v>2738162</v>
      </c>
      <c r="N45" s="2">
        <v>4807064</v>
      </c>
      <c r="O45" s="2">
        <v>3793195</v>
      </c>
      <c r="P45" s="2">
        <v>176062312</v>
      </c>
      <c r="Q45" s="2">
        <v>164947509</v>
      </c>
      <c r="R45" s="2">
        <v>3720273</v>
      </c>
      <c r="S45" s="2">
        <v>488306</v>
      </c>
      <c r="T45" s="2">
        <v>2912836</v>
      </c>
      <c r="U45" s="2">
        <v>4834599</v>
      </c>
      <c r="V45" s="2">
        <v>1924313</v>
      </c>
      <c r="W45" s="2">
        <v>159484340</v>
      </c>
      <c r="X45" s="2">
        <v>146689850</v>
      </c>
      <c r="Y45" s="2">
        <v>5485620</v>
      </c>
      <c r="Z45" s="2">
        <v>23529926</v>
      </c>
      <c r="AA45" s="2">
        <v>2673633</v>
      </c>
      <c r="AB45" s="2">
        <v>4631545</v>
      </c>
      <c r="AC45" s="2">
        <v>3452709</v>
      </c>
      <c r="AD45" s="2">
        <v>164947509</v>
      </c>
      <c r="AE45" s="2">
        <v>139758659</v>
      </c>
      <c r="AF45" s="2">
        <v>2327920</v>
      </c>
      <c r="AG45" s="2">
        <v>14921188</v>
      </c>
      <c r="AH45" s="2">
        <v>2677781</v>
      </c>
      <c r="AI45" s="2">
        <v>4587325</v>
      </c>
      <c r="AJ45" s="2">
        <v>3052811</v>
      </c>
      <c r="AK45" s="2">
        <v>146689850</v>
      </c>
      <c r="AL45" s="3">
        <v>0.23799999999999999</v>
      </c>
      <c r="AM45" s="3">
        <v>0.44</v>
      </c>
      <c r="AN45" s="3">
        <v>0.32200000000000001</v>
      </c>
      <c r="AO45" s="12">
        <f t="shared" si="0"/>
        <v>0.38484907758023063</v>
      </c>
      <c r="AP45" s="12">
        <f t="shared" si="1"/>
        <v>6.7285205138000181E-2</v>
      </c>
      <c r="AQ45" s="4">
        <f t="shared" si="2"/>
        <v>0.1536637948955254</v>
      </c>
      <c r="AR45" s="4">
        <f t="shared" si="3"/>
        <v>0.14852596812953547</v>
      </c>
      <c r="AS45" s="4">
        <f t="shared" si="4"/>
        <v>2.9603720781257751E-3</v>
      </c>
      <c r="AT45" s="4">
        <f t="shared" si="5"/>
        <v>0.16040595855814155</v>
      </c>
      <c r="AU45" s="4">
        <f t="shared" si="6"/>
        <v>0.1067639608648506</v>
      </c>
      <c r="AV45" s="12">
        <f t="shared" si="7"/>
        <v>0.11446401090523575</v>
      </c>
      <c r="AW45" s="4">
        <f t="shared" si="8"/>
        <v>5.8821517816677889E-2</v>
      </c>
      <c r="AX45" s="12">
        <f t="shared" si="9"/>
        <v>6.7521590678262175E-2</v>
      </c>
      <c r="AY45" s="12">
        <f t="shared" si="10"/>
        <v>6.7581785915122164E-2</v>
      </c>
      <c r="AZ45" s="12">
        <f t="shared" si="11"/>
        <v>5.9622679029887722E-2</v>
      </c>
      <c r="BA45" s="12">
        <f t="shared" si="12"/>
        <v>6.9041061280460919E-2</v>
      </c>
      <c r="BB45" s="12">
        <f t="shared" si="13"/>
        <v>7.2040291192439057E-2</v>
      </c>
      <c r="BC45" s="12">
        <f t="shared" si="14"/>
        <v>6.7161481619234409E-2</v>
      </c>
      <c r="BD45" s="4">
        <f t="shared" si="15"/>
        <v>4.1103644916519405E-3</v>
      </c>
    </row>
    <row r="46" spans="1:56" x14ac:dyDescent="0.35">
      <c r="A46" s="11">
        <v>350868096</v>
      </c>
      <c r="B46" t="s">
        <v>88</v>
      </c>
      <c r="C46" s="2">
        <v>136789516</v>
      </c>
      <c r="D46" s="2">
        <v>2867058</v>
      </c>
      <c r="E46" s="2">
        <v>20738370</v>
      </c>
      <c r="G46" s="2">
        <v>9136391</v>
      </c>
      <c r="H46" s="2">
        <v>152885</v>
      </c>
      <c r="I46" s="2">
        <v>151105668</v>
      </c>
      <c r="J46" s="2">
        <v>127857917</v>
      </c>
      <c r="K46" s="2">
        <v>2006261</v>
      </c>
      <c r="L46" s="2">
        <v>14799469</v>
      </c>
      <c r="N46" s="2">
        <v>7424778</v>
      </c>
      <c r="O46" s="2">
        <v>449353</v>
      </c>
      <c r="P46" s="2">
        <v>136789516</v>
      </c>
      <c r="Q46" s="2">
        <v>112567273</v>
      </c>
      <c r="R46" s="2">
        <v>733761</v>
      </c>
      <c r="S46" s="2">
        <v>-933175</v>
      </c>
      <c r="T46" s="2">
        <v>1380234</v>
      </c>
      <c r="U46" s="2">
        <v>6500793</v>
      </c>
      <c r="V46" s="2">
        <v>230539</v>
      </c>
      <c r="W46" s="2">
        <v>104256293</v>
      </c>
      <c r="X46" s="2">
        <v>101462958</v>
      </c>
      <c r="Y46" s="2">
        <v>688793</v>
      </c>
      <c r="Z46" s="2">
        <v>14381670</v>
      </c>
      <c r="AA46" s="2">
        <v>1230549</v>
      </c>
      <c r="AB46" s="2">
        <v>6577149</v>
      </c>
      <c r="AD46" s="2">
        <v>108725723</v>
      </c>
      <c r="AE46" s="2">
        <v>101949336</v>
      </c>
      <c r="AF46" s="2">
        <v>559628</v>
      </c>
      <c r="AG46" s="2">
        <v>7979167</v>
      </c>
      <c r="AH46" s="2">
        <v>1759473</v>
      </c>
      <c r="AI46" s="2">
        <v>7265700</v>
      </c>
      <c r="AK46" s="2">
        <v>101462958</v>
      </c>
      <c r="AL46" s="3">
        <v>0.19819999999999999</v>
      </c>
      <c r="AM46" s="3">
        <v>0.60740000000000005</v>
      </c>
      <c r="AN46" s="3">
        <v>0.19439999999999999</v>
      </c>
      <c r="AO46" s="12">
        <f t="shared" si="0"/>
        <v>0.48216431738211613</v>
      </c>
      <c r="AP46" s="12">
        <f t="shared" si="1"/>
        <v>8.1880444314331724E-2</v>
      </c>
      <c r="AQ46" s="4">
        <f t="shared" si="2"/>
        <v>0.15160789076847089</v>
      </c>
      <c r="AR46" s="4">
        <f t="shared" si="3"/>
        <v>0.11574933603837766</v>
      </c>
      <c r="AS46" s="4">
        <f t="shared" si="4"/>
        <v>-8.2899316571344861E-3</v>
      </c>
      <c r="AT46" s="4">
        <f t="shared" si="5"/>
        <v>0.14174305858498626</v>
      </c>
      <c r="AU46" s="4">
        <f t="shared" si="6"/>
        <v>7.8266002634877388E-2</v>
      </c>
      <c r="AV46" s="12">
        <f t="shared" si="7"/>
        <v>9.5815271273915537E-2</v>
      </c>
      <c r="AW46" s="4">
        <f t="shared" si="8"/>
        <v>5.7905811595157161E-2</v>
      </c>
      <c r="AX46" s="12">
        <f t="shared" si="9"/>
        <v>6.4532347300398044E-2</v>
      </c>
      <c r="AY46" s="12">
        <f t="shared" si="10"/>
        <v>5.950657378943857E-2</v>
      </c>
      <c r="AZ46" s="12">
        <f t="shared" si="11"/>
        <v>7.4821811573747482E-2</v>
      </c>
      <c r="BA46" s="12">
        <f t="shared" si="12"/>
        <v>7.4292278374400195E-2</v>
      </c>
      <c r="BB46" s="12">
        <f t="shared" si="13"/>
        <v>8.8737733816619757E-2</v>
      </c>
      <c r="BC46" s="12">
        <f t="shared" si="14"/>
        <v>7.2378148970920805E-2</v>
      </c>
      <c r="BD46" s="4">
        <f t="shared" si="15"/>
        <v>1.0044953420689052E-2</v>
      </c>
    </row>
    <row r="47" spans="1:56" x14ac:dyDescent="0.35">
      <c r="A47" s="11">
        <v>580566116</v>
      </c>
      <c r="B47" t="s">
        <v>66</v>
      </c>
      <c r="C47" s="2">
        <v>251001216</v>
      </c>
      <c r="D47" s="2">
        <v>2358576</v>
      </c>
      <c r="E47" s="2">
        <v>36189929</v>
      </c>
      <c r="F47" s="2">
        <v>2354044</v>
      </c>
      <c r="G47" s="2">
        <v>14864272</v>
      </c>
      <c r="I47" s="2">
        <v>272331405</v>
      </c>
      <c r="J47" s="2">
        <v>240857513</v>
      </c>
      <c r="K47" s="2">
        <v>1441400</v>
      </c>
      <c r="L47" s="2">
        <v>29017058</v>
      </c>
      <c r="M47" s="2">
        <v>2346424</v>
      </c>
      <c r="N47" s="2">
        <v>17968331</v>
      </c>
      <c r="P47" s="2">
        <v>251001216</v>
      </c>
      <c r="Q47" s="2">
        <v>259283516</v>
      </c>
      <c r="R47" s="2">
        <v>2647946</v>
      </c>
      <c r="S47" s="2">
        <v>-3247659</v>
      </c>
      <c r="T47" s="2">
        <v>17826290</v>
      </c>
      <c r="W47" s="2">
        <v>240857513</v>
      </c>
      <c r="X47" s="2">
        <v>234972872</v>
      </c>
      <c r="Y47" s="2">
        <v>5069868</v>
      </c>
      <c r="Z47" s="2">
        <v>37511483</v>
      </c>
      <c r="AA47" s="2">
        <v>18270707</v>
      </c>
      <c r="AD47" s="2">
        <v>259283516</v>
      </c>
      <c r="AE47" s="2">
        <v>230611586</v>
      </c>
      <c r="AF47" s="2">
        <v>2008260</v>
      </c>
      <c r="AG47" s="2">
        <v>22234207</v>
      </c>
      <c r="AH47" s="2">
        <v>18544300</v>
      </c>
      <c r="AI47" s="2">
        <v>1336881</v>
      </c>
      <c r="AK47" s="2">
        <v>234972872</v>
      </c>
      <c r="AL47" s="3">
        <v>7.9899999999999999E-2</v>
      </c>
      <c r="AM47" s="3">
        <v>0.25740000000000002</v>
      </c>
      <c r="AN47" s="3">
        <v>0.66269999999999996</v>
      </c>
      <c r="AO47" s="12">
        <f t="shared" si="0"/>
        <v>0.18090946653478199</v>
      </c>
      <c r="AP47" s="12">
        <f t="shared" si="1"/>
        <v>3.3816170219610031E-2</v>
      </c>
      <c r="AQ47" s="4">
        <f t="shared" si="2"/>
        <v>0.14418228555514248</v>
      </c>
      <c r="AR47" s="4">
        <f t="shared" si="3"/>
        <v>0.12047395839381601</v>
      </c>
      <c r="AS47" s="4">
        <f t="shared" si="4"/>
        <v>-1.2525512805835293E-2</v>
      </c>
      <c r="AT47" s="4">
        <f t="shared" si="5"/>
        <v>0.15964176068801678</v>
      </c>
      <c r="AU47" s="4">
        <f t="shared" si="6"/>
        <v>9.6414093435877937E-2</v>
      </c>
      <c r="AV47" s="12">
        <f t="shared" si="7"/>
        <v>0.10163731705340358</v>
      </c>
      <c r="AW47" s="4">
        <f t="shared" si="8"/>
        <v>6.0975146854420154E-2</v>
      </c>
      <c r="AX47" s="12">
        <f t="shared" si="9"/>
        <v>6.5802571095601545E-2</v>
      </c>
      <c r="AY47" s="12">
        <f t="shared" si="10"/>
        <v>8.2604023481709934E-2</v>
      </c>
      <c r="AZ47" s="12">
        <f t="shared" si="11"/>
        <v>7.1285053480385427E-2</v>
      </c>
      <c r="BA47" s="12">
        <f t="shared" si="12"/>
        <v>7.3932102623628607E-2</v>
      </c>
      <c r="BB47" s="12">
        <f t="shared" si="13"/>
        <v>8.5403112833289635E-2</v>
      </c>
      <c r="BC47" s="12">
        <f t="shared" si="14"/>
        <v>7.5805372702923021E-2</v>
      </c>
      <c r="BD47" s="4">
        <f t="shared" si="15"/>
        <v>7.2434347471486945E-3</v>
      </c>
    </row>
    <row r="48" spans="1:56" x14ac:dyDescent="0.35">
      <c r="A48" s="11">
        <v>141338580</v>
      </c>
      <c r="B48" t="s">
        <v>105</v>
      </c>
      <c r="C48" s="2">
        <v>358608739</v>
      </c>
      <c r="D48" s="2">
        <v>8448287</v>
      </c>
      <c r="E48" s="2">
        <v>72927869</v>
      </c>
      <c r="F48" s="2">
        <v>4009105</v>
      </c>
      <c r="G48" s="2">
        <v>11568740</v>
      </c>
      <c r="H48" s="2">
        <v>8563000</v>
      </c>
      <c r="I48" s="2">
        <v>415844050</v>
      </c>
      <c r="J48" s="2">
        <v>321972461</v>
      </c>
      <c r="K48" s="2">
        <v>18078890</v>
      </c>
      <c r="L48" s="2">
        <v>41615439</v>
      </c>
      <c r="M48" s="2">
        <v>3789795</v>
      </c>
      <c r="N48" s="2">
        <v>13068256</v>
      </c>
      <c r="O48" s="2">
        <v>6200000</v>
      </c>
      <c r="P48" s="2">
        <v>358608739</v>
      </c>
      <c r="Q48" s="2">
        <v>327756302</v>
      </c>
      <c r="R48" s="2">
        <v>6306707</v>
      </c>
      <c r="S48" s="2">
        <v>10652263</v>
      </c>
      <c r="T48" s="2">
        <v>4087275</v>
      </c>
      <c r="U48" s="2">
        <v>13055536</v>
      </c>
      <c r="V48" s="2">
        <v>5600000</v>
      </c>
      <c r="W48" s="2">
        <v>321972461</v>
      </c>
      <c r="X48" s="2">
        <v>297078531</v>
      </c>
      <c r="Y48" s="2">
        <v>6711456</v>
      </c>
      <c r="Z48" s="2">
        <v>57057490</v>
      </c>
      <c r="AA48" s="2">
        <v>4794124</v>
      </c>
      <c r="AB48" s="2">
        <v>21437051</v>
      </c>
      <c r="AC48" s="2">
        <v>6860000</v>
      </c>
      <c r="AD48" s="2">
        <v>327756302</v>
      </c>
      <c r="AE48" s="2">
        <v>291305120</v>
      </c>
      <c r="AF48" s="2">
        <v>6635723</v>
      </c>
      <c r="AG48" s="2">
        <v>37872215</v>
      </c>
      <c r="AH48" s="2">
        <v>5109830</v>
      </c>
      <c r="AI48" s="2">
        <v>28774697</v>
      </c>
      <c r="AJ48" s="2">
        <v>4850</v>
      </c>
      <c r="AK48" s="2">
        <v>301923681</v>
      </c>
      <c r="AL48" s="3">
        <v>0.28999999999999998</v>
      </c>
      <c r="AM48" s="3">
        <v>0.37</v>
      </c>
      <c r="AN48" s="3">
        <v>0.34</v>
      </c>
      <c r="AO48" s="12">
        <f t="shared" si="0"/>
        <v>0.42752056675145289</v>
      </c>
      <c r="AP48" s="12">
        <f t="shared" si="1"/>
        <v>7.3782878383528816E-2</v>
      </c>
      <c r="AQ48" s="4">
        <f t="shared" si="2"/>
        <v>0.20336333465649314</v>
      </c>
      <c r="AR48" s="4">
        <f t="shared" si="3"/>
        <v>0.12925154800739308</v>
      </c>
      <c r="AS48" s="4">
        <f t="shared" si="4"/>
        <v>3.2500558906110671E-2</v>
      </c>
      <c r="AT48" s="4">
        <f t="shared" si="5"/>
        <v>0.19206197704000361</v>
      </c>
      <c r="AU48" s="4">
        <f t="shared" si="6"/>
        <v>0.13000875164844339</v>
      </c>
      <c r="AV48" s="12">
        <f t="shared" si="7"/>
        <v>0.13743723405168878</v>
      </c>
      <c r="AW48" s="4">
        <f t="shared" si="8"/>
        <v>6.0768424177254997E-2</v>
      </c>
      <c r="AX48" s="12">
        <f t="shared" si="9"/>
        <v>6.2342973885268042E-2</v>
      </c>
      <c r="AY48" s="12">
        <f t="shared" si="10"/>
        <v>6.7759882288843706E-2</v>
      </c>
      <c r="AZ48" s="12">
        <f t="shared" si="11"/>
        <v>7.0007093098324175E-2</v>
      </c>
      <c r="BA48" s="12">
        <f t="shared" si="12"/>
        <v>0.10591975111605213</v>
      </c>
      <c r="BB48" s="12">
        <f t="shared" si="13"/>
        <v>0.11425398410486143</v>
      </c>
      <c r="BC48" s="12">
        <f t="shared" si="14"/>
        <v>8.4056736898669895E-2</v>
      </c>
      <c r="BD48" s="4">
        <f t="shared" si="15"/>
        <v>2.1560763413172028E-2</v>
      </c>
    </row>
  </sheetData>
  <autoFilter ref="A2:BD48">
    <sortState ref="A3:BD48">
      <sortCondition ref="BC2:BC48"/>
    </sortState>
  </autoFilter>
  <conditionalFormatting sqref="BC2:BC48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V3:AV48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P3:AP4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J1" workbookViewId="0">
      <pane ySplit="1" topLeftCell="A2" activePane="bottomLeft" state="frozen"/>
      <selection pane="bottomLeft" activeCell="X18" sqref="X18"/>
    </sheetView>
  </sheetViews>
  <sheetFormatPr defaultRowHeight="14.5" x14ac:dyDescent="0.35"/>
  <cols>
    <col min="1" max="1" width="14" style="11" customWidth="1"/>
    <col min="2" max="2" width="33" customWidth="1"/>
    <col min="3" max="4" width="15.90625" style="2" customWidth="1"/>
    <col min="5" max="5" width="6.81640625" bestFit="1" customWidth="1"/>
    <col min="6" max="6" width="25.6328125" bestFit="1" customWidth="1"/>
    <col min="7" max="7" width="66.54296875" style="2" bestFit="1" customWidth="1"/>
    <col min="8" max="8" width="60.54296875" style="2" bestFit="1" customWidth="1"/>
    <col min="9" max="9" width="15.1796875" bestFit="1" customWidth="1"/>
    <col min="10" max="10" width="13.81640625" bestFit="1" customWidth="1"/>
    <col min="11" max="11" width="30.81640625" bestFit="1" customWidth="1"/>
    <col min="12" max="12" width="15.54296875" bestFit="1" customWidth="1"/>
    <col min="13" max="13" width="14.1796875" bestFit="1" customWidth="1"/>
  </cols>
  <sheetData>
    <row r="1" spans="1:13" ht="15" thickBot="1" x14ac:dyDescent="0.4">
      <c r="A1" s="5" t="s">
        <v>24</v>
      </c>
      <c r="B1" s="6" t="s">
        <v>25</v>
      </c>
      <c r="C1" s="7" t="s">
        <v>26</v>
      </c>
      <c r="D1" s="7" t="s">
        <v>32</v>
      </c>
      <c r="E1" t="s">
        <v>178</v>
      </c>
      <c r="F1" t="s">
        <v>179</v>
      </c>
      <c r="G1" s="2" t="s">
        <v>180</v>
      </c>
      <c r="H1" s="2" t="s">
        <v>181</v>
      </c>
      <c r="I1" t="s">
        <v>228</v>
      </c>
      <c r="J1" t="s">
        <v>229</v>
      </c>
      <c r="K1" t="str">
        <f>B1</f>
        <v>Taxpayer Name</v>
      </c>
      <c r="L1" t="s">
        <v>230</v>
      </c>
      <c r="M1" t="s">
        <v>231</v>
      </c>
    </row>
    <row r="2" spans="1:13" x14ac:dyDescent="0.35">
      <c r="A2" s="11">
        <v>231352635</v>
      </c>
      <c r="B2" t="s">
        <v>83</v>
      </c>
      <c r="C2" s="2">
        <v>270558942</v>
      </c>
      <c r="D2" s="2">
        <v>300656053</v>
      </c>
      <c r="E2">
        <v>212577</v>
      </c>
      <c r="F2" t="s">
        <v>199</v>
      </c>
      <c r="G2" s="2">
        <v>306219000</v>
      </c>
      <c r="H2" s="2">
        <v>339204000</v>
      </c>
      <c r="I2" s="13">
        <f t="shared" ref="I2:I47" si="0">C2-G2</f>
        <v>-35660058</v>
      </c>
      <c r="J2" s="13">
        <f t="shared" ref="J2:J47" si="1">D2-H2</f>
        <v>-38547947</v>
      </c>
      <c r="K2" t="str">
        <f t="shared" ref="K2:K47" si="2">B2</f>
        <v>FRANKLIN AND MARSHALL COLLEGE</v>
      </c>
      <c r="L2" s="4">
        <f t="shared" ref="L2:L47" si="3">I2/G2</f>
        <v>-0.11645279358890206</v>
      </c>
      <c r="M2" s="4">
        <f t="shared" ref="M2:M47" si="4">J2/H2</f>
        <v>-0.11364237155222226</v>
      </c>
    </row>
    <row r="3" spans="1:13" x14ac:dyDescent="0.35">
      <c r="A3" s="11">
        <v>150532200</v>
      </c>
      <c r="B3" t="s">
        <v>86</v>
      </c>
      <c r="C3" s="2">
        <v>710428368</v>
      </c>
      <c r="D3" s="2">
        <v>858839074</v>
      </c>
      <c r="E3">
        <v>191515</v>
      </c>
      <c r="F3" t="s">
        <v>202</v>
      </c>
      <c r="G3" s="2">
        <v>773828000</v>
      </c>
      <c r="H3" s="2">
        <v>927520000</v>
      </c>
      <c r="I3" s="13">
        <f t="shared" si="0"/>
        <v>-63399632</v>
      </c>
      <c r="J3" s="13">
        <f t="shared" si="1"/>
        <v>-68680926</v>
      </c>
      <c r="K3" t="str">
        <f t="shared" si="2"/>
        <v>TRUSTEES OF HAMILTON COLLEGE</v>
      </c>
      <c r="L3" s="4">
        <f t="shared" si="3"/>
        <v>-8.1929875889732606E-2</v>
      </c>
      <c r="M3" s="4">
        <f t="shared" si="4"/>
        <v>-7.4047919182335692E-2</v>
      </c>
    </row>
    <row r="4" spans="1:13" x14ac:dyDescent="0.35">
      <c r="A4" s="11">
        <v>910567740</v>
      </c>
      <c r="B4" t="s">
        <v>111</v>
      </c>
      <c r="C4" s="2">
        <v>414542107</v>
      </c>
      <c r="D4" s="2">
        <v>477132462</v>
      </c>
      <c r="E4">
        <v>237057</v>
      </c>
      <c r="F4" t="s">
        <v>227</v>
      </c>
      <c r="G4" s="2">
        <v>444603000</v>
      </c>
      <c r="H4" s="2">
        <v>504524000</v>
      </c>
      <c r="I4" s="13">
        <f t="shared" si="0"/>
        <v>-30060893</v>
      </c>
      <c r="J4" s="13">
        <f t="shared" si="1"/>
        <v>-27391538</v>
      </c>
      <c r="K4" t="str">
        <f t="shared" si="2"/>
        <v>WHITMAN COLLEGE</v>
      </c>
      <c r="L4" s="4">
        <f t="shared" si="3"/>
        <v>-6.7612888352080389E-2</v>
      </c>
      <c r="M4" s="4">
        <f t="shared" si="4"/>
        <v>-5.4291843400908577E-2</v>
      </c>
    </row>
    <row r="5" spans="1:13" x14ac:dyDescent="0.35">
      <c r="A5" s="11">
        <v>231177930</v>
      </c>
      <c r="B5" t="s">
        <v>106</v>
      </c>
      <c r="C5" s="2">
        <v>122472260</v>
      </c>
      <c r="D5" s="2">
        <v>139317114</v>
      </c>
      <c r="E5">
        <v>216524</v>
      </c>
      <c r="F5" t="s">
        <v>222</v>
      </c>
      <c r="G5" s="2">
        <v>129080566</v>
      </c>
      <c r="H5" s="2">
        <v>146575155</v>
      </c>
      <c r="I5" s="13">
        <f t="shared" si="0"/>
        <v>-6608306</v>
      </c>
      <c r="J5" s="13">
        <f t="shared" si="1"/>
        <v>-7258041</v>
      </c>
      <c r="K5" t="str">
        <f t="shared" si="2"/>
        <v>URSINUS COLLEGE</v>
      </c>
      <c r="L5" s="4">
        <f t="shared" si="3"/>
        <v>-5.119520470649315E-2</v>
      </c>
      <c r="M5" s="4">
        <f t="shared" si="4"/>
        <v>-4.9517539312852847E-2</v>
      </c>
    </row>
    <row r="6" spans="1:13" x14ac:dyDescent="0.35">
      <c r="A6" s="11">
        <v>410693962</v>
      </c>
      <c r="B6" t="s">
        <v>96</v>
      </c>
      <c r="C6" s="2">
        <v>663324373</v>
      </c>
      <c r="D6" s="2">
        <v>718442436</v>
      </c>
      <c r="E6">
        <v>173902</v>
      </c>
      <c r="F6" t="s">
        <v>212</v>
      </c>
      <c r="G6" s="2">
        <v>694311000</v>
      </c>
      <c r="H6" s="2">
        <v>749550000</v>
      </c>
      <c r="I6" s="13">
        <f t="shared" si="0"/>
        <v>-30986627</v>
      </c>
      <c r="J6" s="13">
        <f t="shared" si="1"/>
        <v>-31107564</v>
      </c>
      <c r="K6" t="str">
        <f t="shared" si="2"/>
        <v>MACALESTER COLLEGE</v>
      </c>
      <c r="L6" s="4">
        <f t="shared" si="3"/>
        <v>-4.4629318849910199E-2</v>
      </c>
      <c r="M6" s="4">
        <f t="shared" si="4"/>
        <v>-4.1501652991795077E-2</v>
      </c>
    </row>
    <row r="7" spans="1:13" x14ac:dyDescent="0.35">
      <c r="A7" s="11">
        <v>350868202</v>
      </c>
      <c r="B7" t="s">
        <v>108</v>
      </c>
      <c r="C7" s="2">
        <v>339789723</v>
      </c>
      <c r="D7" s="2">
        <v>362448629</v>
      </c>
      <c r="E7">
        <v>152673</v>
      </c>
      <c r="F7" t="s">
        <v>224</v>
      </c>
      <c r="G7" s="2">
        <v>348138423</v>
      </c>
      <c r="H7" s="2">
        <v>371229584</v>
      </c>
      <c r="I7" s="13">
        <f t="shared" si="0"/>
        <v>-8348700</v>
      </c>
      <c r="J7" s="13">
        <f t="shared" si="1"/>
        <v>-8780955</v>
      </c>
      <c r="K7" t="str">
        <f t="shared" si="2"/>
        <v>WABASH COLLEGE</v>
      </c>
      <c r="L7" s="4">
        <f t="shared" si="3"/>
        <v>-2.3980978393758047E-2</v>
      </c>
      <c r="M7" s="4">
        <f t="shared" si="4"/>
        <v>-2.3653704818956456E-2</v>
      </c>
    </row>
    <row r="8" spans="1:13" x14ac:dyDescent="0.35">
      <c r="A8" s="11">
        <v>540505940</v>
      </c>
      <c r="B8" t="s">
        <v>98</v>
      </c>
      <c r="C8" s="2">
        <v>129759886</v>
      </c>
      <c r="D8" s="2">
        <v>149933815</v>
      </c>
      <c r="E8">
        <v>233295</v>
      </c>
      <c r="F8" t="s">
        <v>214</v>
      </c>
      <c r="G8" s="2">
        <v>131812369</v>
      </c>
      <c r="H8" s="2">
        <v>152138039</v>
      </c>
      <c r="I8" s="13">
        <f t="shared" si="0"/>
        <v>-2052483</v>
      </c>
      <c r="J8" s="13">
        <f t="shared" si="1"/>
        <v>-2204224</v>
      </c>
      <c r="K8" t="str">
        <f t="shared" si="2"/>
        <v>RANDOLPH-MACON COLLEGE</v>
      </c>
      <c r="L8" s="4">
        <f t="shared" si="3"/>
        <v>-1.5571247338707645E-2</v>
      </c>
      <c r="M8" s="4">
        <f t="shared" si="4"/>
        <v>-1.4488316100879939E-2</v>
      </c>
    </row>
    <row r="9" spans="1:13" x14ac:dyDescent="0.35">
      <c r="A9" s="11">
        <v>314379507</v>
      </c>
      <c r="B9" t="s">
        <v>91</v>
      </c>
      <c r="C9" s="2">
        <v>193161995</v>
      </c>
      <c r="D9" s="2">
        <v>210519201</v>
      </c>
      <c r="E9">
        <v>203535</v>
      </c>
      <c r="F9" t="s">
        <v>207</v>
      </c>
      <c r="G9" s="2">
        <v>195216515</v>
      </c>
      <c r="H9" s="2">
        <v>212159850</v>
      </c>
      <c r="I9" s="13">
        <f t="shared" si="0"/>
        <v>-2054520</v>
      </c>
      <c r="J9" s="13">
        <f t="shared" si="1"/>
        <v>-1640649</v>
      </c>
      <c r="K9" t="str">
        <f t="shared" si="2"/>
        <v>KENYON COLLEGE</v>
      </c>
      <c r="L9" s="4">
        <f t="shared" si="3"/>
        <v>-1.0524314502797061E-2</v>
      </c>
      <c r="M9" s="4">
        <f t="shared" si="4"/>
        <v>-7.7330795624148494E-3</v>
      </c>
    </row>
    <row r="10" spans="1:13" x14ac:dyDescent="0.35">
      <c r="A10" s="11">
        <v>560529961</v>
      </c>
      <c r="B10" t="s">
        <v>79</v>
      </c>
      <c r="C10" s="2">
        <v>564626876</v>
      </c>
      <c r="D10" s="2">
        <v>649341795</v>
      </c>
      <c r="E10">
        <v>198385</v>
      </c>
      <c r="F10" t="s">
        <v>195</v>
      </c>
      <c r="G10" s="2">
        <v>566028827</v>
      </c>
      <c r="H10" s="2">
        <v>647919787</v>
      </c>
      <c r="I10" s="13">
        <f t="shared" si="0"/>
        <v>-1401951</v>
      </c>
      <c r="J10" s="13">
        <f t="shared" si="1"/>
        <v>1422008</v>
      </c>
      <c r="K10" t="str">
        <f t="shared" si="2"/>
        <v>DAVIDSON COLLEGE</v>
      </c>
      <c r="L10" s="4">
        <f t="shared" si="3"/>
        <v>-2.47681908257298E-3</v>
      </c>
      <c r="M10" s="4">
        <f t="shared" si="4"/>
        <v>2.1947284656703963E-3</v>
      </c>
    </row>
    <row r="11" spans="1:13" x14ac:dyDescent="0.35">
      <c r="A11" s="11">
        <v>236002304</v>
      </c>
      <c r="B11" t="s">
        <v>89</v>
      </c>
      <c r="C11" s="2">
        <v>433261211</v>
      </c>
      <c r="D11" s="2">
        <v>488050406</v>
      </c>
      <c r="E11">
        <v>212911</v>
      </c>
      <c r="F11" t="s">
        <v>205</v>
      </c>
      <c r="G11" s="2">
        <v>434233554</v>
      </c>
      <c r="H11" s="2">
        <v>490699895</v>
      </c>
      <c r="I11" s="13">
        <f t="shared" si="0"/>
        <v>-972343</v>
      </c>
      <c r="J11" s="13">
        <f t="shared" si="1"/>
        <v>-2649489</v>
      </c>
      <c r="K11" t="str">
        <f t="shared" si="2"/>
        <v>HAVERFORD COLLEGE</v>
      </c>
      <c r="L11" s="4">
        <f t="shared" si="3"/>
        <v>-2.23921664054547E-3</v>
      </c>
      <c r="M11" s="4">
        <f t="shared" si="4"/>
        <v>-5.3994081250007195E-3</v>
      </c>
    </row>
    <row r="12" spans="1:13" x14ac:dyDescent="0.35">
      <c r="A12" s="11">
        <v>240795965</v>
      </c>
      <c r="B12" t="s">
        <v>95</v>
      </c>
      <c r="C12" s="2">
        <v>167608000</v>
      </c>
      <c r="D12" s="2">
        <v>198093000</v>
      </c>
      <c r="E12">
        <v>213668</v>
      </c>
      <c r="F12" t="s">
        <v>211</v>
      </c>
      <c r="G12" s="2">
        <v>167609000</v>
      </c>
      <c r="H12" s="2">
        <v>198093000</v>
      </c>
      <c r="I12" s="13">
        <f t="shared" si="0"/>
        <v>-1000</v>
      </c>
      <c r="J12" s="13">
        <f t="shared" si="1"/>
        <v>0</v>
      </c>
      <c r="K12" t="str">
        <f t="shared" si="2"/>
        <v>LYCOMING COLLEGE</v>
      </c>
      <c r="L12" s="4">
        <f t="shared" si="3"/>
        <v>-5.9662667279203386E-6</v>
      </c>
      <c r="M12" s="4">
        <f t="shared" si="4"/>
        <v>0</v>
      </c>
    </row>
    <row r="13" spans="1:13" x14ac:dyDescent="0.35">
      <c r="A13" s="11">
        <v>42103637</v>
      </c>
      <c r="B13" t="s">
        <v>109</v>
      </c>
      <c r="C13" s="2">
        <v>1576336888</v>
      </c>
      <c r="D13" s="2">
        <v>1834136919</v>
      </c>
      <c r="E13">
        <v>168218</v>
      </c>
      <c r="F13" t="s">
        <v>225</v>
      </c>
      <c r="G13" s="2">
        <v>1576337000</v>
      </c>
      <c r="H13" s="2">
        <v>1834137000</v>
      </c>
      <c r="I13" s="13">
        <f t="shared" si="0"/>
        <v>-112</v>
      </c>
      <c r="J13" s="13">
        <f t="shared" si="1"/>
        <v>-81</v>
      </c>
      <c r="K13" t="str">
        <f t="shared" si="2"/>
        <v>WELLESLEY COLLEGE</v>
      </c>
      <c r="L13" s="4">
        <f t="shared" si="3"/>
        <v>-7.1050796879093746E-8</v>
      </c>
      <c r="M13" s="4">
        <f t="shared" si="4"/>
        <v>-4.4162458965715209E-8</v>
      </c>
    </row>
    <row r="14" spans="1:13" x14ac:dyDescent="0.35">
      <c r="A14" s="11">
        <v>42103558</v>
      </c>
      <c r="B14" t="s">
        <v>77</v>
      </c>
      <c r="C14" s="2">
        <v>634912204</v>
      </c>
      <c r="D14" s="2">
        <v>726052159</v>
      </c>
      <c r="E14">
        <v>166124</v>
      </c>
      <c r="F14" t="s">
        <v>193</v>
      </c>
      <c r="G14" s="2">
        <v>634912206</v>
      </c>
      <c r="H14" s="2">
        <v>726231559</v>
      </c>
      <c r="I14" s="13">
        <f t="shared" si="0"/>
        <v>-2</v>
      </c>
      <c r="J14" s="13">
        <f t="shared" si="1"/>
        <v>-179400</v>
      </c>
      <c r="K14" t="str">
        <f t="shared" si="2"/>
        <v>COLLEGE OF THE HOLY CROSS</v>
      </c>
      <c r="L14" s="4">
        <f t="shared" si="3"/>
        <v>-3.1500418185376641E-9</v>
      </c>
      <c r="M14" s="4">
        <f t="shared" si="4"/>
        <v>-2.4702864778697949E-4</v>
      </c>
    </row>
    <row r="15" spans="1:13" x14ac:dyDescent="0.35">
      <c r="A15" s="11">
        <v>580566116</v>
      </c>
      <c r="B15" t="s">
        <v>66</v>
      </c>
      <c r="C15" s="2">
        <v>251001216</v>
      </c>
      <c r="D15" s="2">
        <v>272331405</v>
      </c>
      <c r="E15">
        <v>138600</v>
      </c>
      <c r="F15" t="s">
        <v>182</v>
      </c>
      <c r="G15" s="2">
        <v>251001216</v>
      </c>
      <c r="H15" s="2">
        <v>272331405</v>
      </c>
      <c r="I15" s="13">
        <f t="shared" si="0"/>
        <v>0</v>
      </c>
      <c r="J15" s="13">
        <f t="shared" si="1"/>
        <v>0</v>
      </c>
      <c r="K15" t="str">
        <f t="shared" si="2"/>
        <v>AGNES SCOTT COLLEGE</v>
      </c>
      <c r="L15" s="4">
        <f t="shared" si="3"/>
        <v>0</v>
      </c>
      <c r="M15" s="4">
        <f t="shared" si="4"/>
        <v>0</v>
      </c>
    </row>
    <row r="16" spans="1:13" x14ac:dyDescent="0.35">
      <c r="A16" s="11">
        <v>131628149</v>
      </c>
      <c r="B16" t="s">
        <v>70</v>
      </c>
      <c r="C16" s="2">
        <v>240710000</v>
      </c>
      <c r="D16" s="2">
        <v>282048169</v>
      </c>
      <c r="E16">
        <v>189097</v>
      </c>
      <c r="F16" t="s">
        <v>186</v>
      </c>
      <c r="G16" s="2">
        <v>240710000</v>
      </c>
      <c r="H16" s="2">
        <v>282048000</v>
      </c>
      <c r="I16" s="13">
        <f t="shared" si="0"/>
        <v>0</v>
      </c>
      <c r="J16" s="13">
        <f t="shared" si="1"/>
        <v>169</v>
      </c>
      <c r="K16" t="str">
        <f t="shared" si="2"/>
        <v>BARNARD COLLEGE</v>
      </c>
      <c r="L16" s="4">
        <f t="shared" si="3"/>
        <v>0</v>
      </c>
      <c r="M16" s="4">
        <f t="shared" si="4"/>
        <v>5.9918879056047197E-7</v>
      </c>
    </row>
    <row r="17" spans="1:13" x14ac:dyDescent="0.35">
      <c r="A17" s="11">
        <v>10211781</v>
      </c>
      <c r="B17" t="s">
        <v>71</v>
      </c>
      <c r="C17" s="2">
        <v>233803986</v>
      </c>
      <c r="D17" s="2">
        <v>263892125</v>
      </c>
      <c r="E17">
        <v>160977</v>
      </c>
      <c r="F17" t="s">
        <v>187</v>
      </c>
      <c r="G17" s="2">
        <v>233803986</v>
      </c>
      <c r="H17" s="2">
        <v>263892125</v>
      </c>
      <c r="I17" s="13">
        <f t="shared" si="0"/>
        <v>0</v>
      </c>
      <c r="J17" s="13">
        <f t="shared" si="1"/>
        <v>0</v>
      </c>
      <c r="K17" t="str">
        <f t="shared" si="2"/>
        <v>BATES COLLEGE</v>
      </c>
      <c r="L17" s="4">
        <f t="shared" si="3"/>
        <v>0</v>
      </c>
      <c r="M17" s="4">
        <f t="shared" si="4"/>
        <v>0</v>
      </c>
    </row>
    <row r="18" spans="1:13" x14ac:dyDescent="0.35">
      <c r="A18" s="11">
        <v>10215213</v>
      </c>
      <c r="B18" t="s">
        <v>73</v>
      </c>
      <c r="C18" s="2">
        <v>1038640000</v>
      </c>
      <c r="D18" s="2">
        <v>1216030000</v>
      </c>
      <c r="E18">
        <v>161004</v>
      </c>
      <c r="F18" t="s">
        <v>189</v>
      </c>
      <c r="G18" s="2">
        <v>1038640000</v>
      </c>
      <c r="H18" s="2">
        <v>1216030000</v>
      </c>
      <c r="I18" s="13">
        <f t="shared" si="0"/>
        <v>0</v>
      </c>
      <c r="J18" s="13">
        <f t="shared" si="1"/>
        <v>0</v>
      </c>
      <c r="K18" t="str">
        <f t="shared" si="2"/>
        <v>BOWDOIN COLLEGE</v>
      </c>
      <c r="L18" s="4">
        <f t="shared" si="3"/>
        <v>0</v>
      </c>
      <c r="M18" s="4">
        <f t="shared" si="4"/>
        <v>0</v>
      </c>
    </row>
    <row r="19" spans="1:13" x14ac:dyDescent="0.35">
      <c r="A19" s="11">
        <v>610444671</v>
      </c>
      <c r="B19" t="s">
        <v>75</v>
      </c>
      <c r="C19" s="2">
        <v>231243960</v>
      </c>
      <c r="D19" s="2">
        <v>267165187</v>
      </c>
      <c r="E19">
        <v>156408</v>
      </c>
      <c r="F19" t="s">
        <v>191</v>
      </c>
      <c r="G19" s="2">
        <v>231243960</v>
      </c>
      <c r="H19" s="2">
        <v>267165187</v>
      </c>
      <c r="I19" s="13">
        <f t="shared" si="0"/>
        <v>0</v>
      </c>
      <c r="J19" s="13">
        <f t="shared" si="1"/>
        <v>0</v>
      </c>
      <c r="K19" t="str">
        <f t="shared" si="2"/>
        <v>CENTRE COLLEGE</v>
      </c>
      <c r="L19" s="4">
        <f t="shared" si="3"/>
        <v>0</v>
      </c>
      <c r="M19" s="4">
        <f t="shared" si="4"/>
        <v>0</v>
      </c>
    </row>
    <row r="20" spans="1:13" x14ac:dyDescent="0.35">
      <c r="A20" s="11">
        <v>10211497</v>
      </c>
      <c r="B20" t="s">
        <v>76</v>
      </c>
      <c r="C20" s="2">
        <v>649992000</v>
      </c>
      <c r="D20" s="2">
        <v>740631000</v>
      </c>
      <c r="E20">
        <v>161086</v>
      </c>
      <c r="F20" t="s">
        <v>192</v>
      </c>
      <c r="G20" s="2">
        <v>649992000</v>
      </c>
      <c r="H20" s="2">
        <v>740631000</v>
      </c>
      <c r="I20" s="13">
        <f t="shared" si="0"/>
        <v>0</v>
      </c>
      <c r="J20" s="13">
        <f t="shared" si="1"/>
        <v>0</v>
      </c>
      <c r="K20" t="str">
        <f t="shared" si="2"/>
        <v>COLBY COLLEGE</v>
      </c>
      <c r="L20" s="4">
        <f t="shared" si="3"/>
        <v>0</v>
      </c>
      <c r="M20" s="4">
        <f t="shared" si="4"/>
        <v>0</v>
      </c>
    </row>
    <row r="21" spans="1:13" x14ac:dyDescent="0.35">
      <c r="A21" s="11">
        <v>420680335</v>
      </c>
      <c r="B21" t="s">
        <v>78</v>
      </c>
      <c r="C21" s="2">
        <v>66999430</v>
      </c>
      <c r="D21" s="2">
        <v>73773269</v>
      </c>
      <c r="E21">
        <v>153162</v>
      </c>
      <c r="F21" t="s">
        <v>194</v>
      </c>
      <c r="G21" s="2">
        <v>66999430</v>
      </c>
      <c r="H21" s="2">
        <v>73773269</v>
      </c>
      <c r="I21" s="13">
        <f t="shared" si="0"/>
        <v>0</v>
      </c>
      <c r="J21" s="13">
        <f t="shared" si="1"/>
        <v>0</v>
      </c>
      <c r="K21" t="str">
        <f t="shared" si="2"/>
        <v>CORNELL COLLEGE</v>
      </c>
      <c r="L21" s="4">
        <f t="shared" si="3"/>
        <v>0</v>
      </c>
      <c r="M21" s="4">
        <f t="shared" si="4"/>
        <v>0</v>
      </c>
    </row>
    <row r="22" spans="1:13" x14ac:dyDescent="0.35">
      <c r="A22" s="11">
        <v>350869045</v>
      </c>
      <c r="B22" t="s">
        <v>81</v>
      </c>
      <c r="C22" s="2">
        <v>549015343</v>
      </c>
      <c r="D22" s="2">
        <v>627746247</v>
      </c>
      <c r="E22">
        <v>150400</v>
      </c>
      <c r="F22" t="s">
        <v>197</v>
      </c>
      <c r="G22" s="2">
        <v>549015343</v>
      </c>
      <c r="H22" s="2">
        <v>627746247</v>
      </c>
      <c r="I22" s="13">
        <f t="shared" si="0"/>
        <v>0</v>
      </c>
      <c r="J22" s="13">
        <f t="shared" si="1"/>
        <v>0</v>
      </c>
      <c r="K22" t="str">
        <f t="shared" si="2"/>
        <v>DEPAUW UNIVERSITY</v>
      </c>
      <c r="L22" s="4">
        <f t="shared" si="3"/>
        <v>0</v>
      </c>
      <c r="M22" s="4">
        <f t="shared" si="4"/>
        <v>0</v>
      </c>
    </row>
    <row r="23" spans="1:13" x14ac:dyDescent="0.35">
      <c r="A23" s="11">
        <v>231352641</v>
      </c>
      <c r="B23" t="s">
        <v>84</v>
      </c>
      <c r="C23" s="2">
        <v>261569952</v>
      </c>
      <c r="D23" s="2">
        <v>289299515</v>
      </c>
      <c r="E23">
        <v>212674</v>
      </c>
      <c r="F23" t="s">
        <v>200</v>
      </c>
      <c r="G23" s="2">
        <v>261569952</v>
      </c>
      <c r="H23" s="2">
        <v>289299515</v>
      </c>
      <c r="I23" s="13">
        <f t="shared" si="0"/>
        <v>0</v>
      </c>
      <c r="J23" s="13">
        <f t="shared" si="1"/>
        <v>0</v>
      </c>
      <c r="K23" t="str">
        <f t="shared" si="2"/>
        <v>GETTYSBURG COLLEGE</v>
      </c>
      <c r="L23" s="4">
        <f t="shared" si="3"/>
        <v>0</v>
      </c>
      <c r="M23" s="4">
        <f t="shared" si="4"/>
        <v>0</v>
      </c>
    </row>
    <row r="24" spans="1:13" x14ac:dyDescent="0.35">
      <c r="A24" s="11">
        <v>350868096</v>
      </c>
      <c r="B24" t="s">
        <v>88</v>
      </c>
      <c r="C24" s="2">
        <v>136789516</v>
      </c>
      <c r="D24" s="2">
        <v>151105668</v>
      </c>
      <c r="E24">
        <v>150756</v>
      </c>
      <c r="F24" t="s">
        <v>204</v>
      </c>
      <c r="G24" s="2">
        <v>136789516</v>
      </c>
      <c r="H24" s="2">
        <v>151105668</v>
      </c>
      <c r="I24" s="13">
        <f t="shared" si="0"/>
        <v>0</v>
      </c>
      <c r="J24" s="13">
        <f t="shared" si="1"/>
        <v>0</v>
      </c>
      <c r="K24" t="str">
        <f t="shared" si="2"/>
        <v>HANOVER COLLEGE</v>
      </c>
      <c r="L24" s="4">
        <f t="shared" si="3"/>
        <v>0</v>
      </c>
      <c r="M24" s="4">
        <f t="shared" si="4"/>
        <v>0</v>
      </c>
    </row>
    <row r="25" spans="1:13" x14ac:dyDescent="0.35">
      <c r="A25" s="11">
        <v>381358014</v>
      </c>
      <c r="B25" t="s">
        <v>90</v>
      </c>
      <c r="C25" s="2">
        <v>192294969</v>
      </c>
      <c r="D25" s="2">
        <v>222047672</v>
      </c>
      <c r="E25">
        <v>170532</v>
      </c>
      <c r="F25" t="s">
        <v>206</v>
      </c>
      <c r="G25" s="2">
        <v>192294969</v>
      </c>
      <c r="H25" s="2">
        <v>222047672</v>
      </c>
      <c r="I25" s="13">
        <f t="shared" si="0"/>
        <v>0</v>
      </c>
      <c r="J25" s="13">
        <f t="shared" si="1"/>
        <v>0</v>
      </c>
      <c r="K25" t="str">
        <f t="shared" si="2"/>
        <v>KALAMAZOO COLLEGE</v>
      </c>
      <c r="L25" s="4">
        <f t="shared" si="3"/>
        <v>0</v>
      </c>
      <c r="M25" s="4">
        <f t="shared" si="4"/>
        <v>0</v>
      </c>
    </row>
    <row r="26" spans="1:13" x14ac:dyDescent="0.35">
      <c r="A26" s="11">
        <v>370673513</v>
      </c>
      <c r="B26" t="s">
        <v>92</v>
      </c>
      <c r="C26" s="2">
        <v>98752347</v>
      </c>
      <c r="D26" s="2">
        <v>124428259</v>
      </c>
      <c r="E26">
        <v>146427</v>
      </c>
      <c r="F26" t="s">
        <v>208</v>
      </c>
      <c r="G26" s="2">
        <v>98752347</v>
      </c>
      <c r="H26" s="2">
        <v>124428259</v>
      </c>
      <c r="I26" s="13">
        <f t="shared" si="0"/>
        <v>0</v>
      </c>
      <c r="J26" s="13">
        <f t="shared" si="1"/>
        <v>0</v>
      </c>
      <c r="K26" t="str">
        <f t="shared" si="2"/>
        <v>KNOX COLLEGE</v>
      </c>
      <c r="L26" s="4">
        <f t="shared" si="3"/>
        <v>0</v>
      </c>
      <c r="M26" s="4">
        <f t="shared" si="4"/>
        <v>0</v>
      </c>
    </row>
    <row r="27" spans="1:13" x14ac:dyDescent="0.35">
      <c r="A27" s="11">
        <v>240795686</v>
      </c>
      <c r="B27" t="s">
        <v>93</v>
      </c>
      <c r="C27" s="2">
        <v>749031061</v>
      </c>
      <c r="D27" s="2">
        <v>832811462</v>
      </c>
      <c r="E27">
        <v>213385</v>
      </c>
      <c r="F27" t="s">
        <v>209</v>
      </c>
      <c r="G27" s="2">
        <v>749031061</v>
      </c>
      <c r="H27" s="2">
        <v>832811462</v>
      </c>
      <c r="I27" s="13">
        <f t="shared" si="0"/>
        <v>0</v>
      </c>
      <c r="J27" s="13">
        <f t="shared" si="1"/>
        <v>0</v>
      </c>
      <c r="K27" t="str">
        <f t="shared" si="2"/>
        <v>LAFAYETTE COLLEGE</v>
      </c>
      <c r="L27" s="4">
        <f t="shared" si="3"/>
        <v>0</v>
      </c>
      <c r="M27" s="4">
        <f t="shared" si="4"/>
        <v>0</v>
      </c>
    </row>
    <row r="28" spans="1:13" x14ac:dyDescent="0.35">
      <c r="A28" s="11">
        <v>390806297</v>
      </c>
      <c r="B28" t="s">
        <v>94</v>
      </c>
      <c r="C28" s="2">
        <v>212431926</v>
      </c>
      <c r="D28" s="2">
        <v>249472855</v>
      </c>
      <c r="E28">
        <v>239017</v>
      </c>
      <c r="F28" t="s">
        <v>210</v>
      </c>
      <c r="G28" s="2">
        <v>212431926</v>
      </c>
      <c r="H28" s="2">
        <v>249472855</v>
      </c>
      <c r="I28" s="13">
        <f t="shared" si="0"/>
        <v>0</v>
      </c>
      <c r="J28" s="13">
        <f t="shared" si="1"/>
        <v>0</v>
      </c>
      <c r="K28" t="str">
        <f t="shared" si="2"/>
        <v>LAWRENCE UNIVERSITY</v>
      </c>
      <c r="L28" s="4">
        <f t="shared" si="3"/>
        <v>0</v>
      </c>
      <c r="M28" s="4">
        <f t="shared" si="4"/>
        <v>0</v>
      </c>
    </row>
    <row r="29" spans="1:13" x14ac:dyDescent="0.35">
      <c r="A29" s="11">
        <v>741233796</v>
      </c>
      <c r="B29" t="s">
        <v>101</v>
      </c>
      <c r="C29" s="2">
        <v>252949637</v>
      </c>
      <c r="D29" s="2">
        <v>265590566</v>
      </c>
      <c r="E29">
        <v>228343</v>
      </c>
      <c r="F29" t="s">
        <v>217</v>
      </c>
      <c r="G29" s="2">
        <v>252949637</v>
      </c>
      <c r="H29" s="2">
        <v>265590566</v>
      </c>
      <c r="I29" s="13">
        <f t="shared" si="0"/>
        <v>0</v>
      </c>
      <c r="J29" s="13">
        <f t="shared" si="1"/>
        <v>0</v>
      </c>
      <c r="K29" t="str">
        <f t="shared" si="2"/>
        <v>SOUTHWESTERN UNIVERSITY</v>
      </c>
      <c r="L29" s="4">
        <f t="shared" si="3"/>
        <v>0</v>
      </c>
      <c r="M29" s="4">
        <f t="shared" si="4"/>
        <v>0</v>
      </c>
    </row>
    <row r="30" spans="1:13" x14ac:dyDescent="0.35">
      <c r="A30" s="11">
        <v>231352683</v>
      </c>
      <c r="B30" t="s">
        <v>103</v>
      </c>
      <c r="C30" s="2">
        <v>1634685000</v>
      </c>
      <c r="D30" s="2">
        <v>1876669000</v>
      </c>
      <c r="E30">
        <v>216287</v>
      </c>
      <c r="F30" t="s">
        <v>219</v>
      </c>
      <c r="G30" s="2">
        <v>1634685000</v>
      </c>
      <c r="H30" s="2">
        <v>1876669000</v>
      </c>
      <c r="I30" s="13">
        <f t="shared" si="0"/>
        <v>0</v>
      </c>
      <c r="J30" s="13">
        <f t="shared" si="1"/>
        <v>0</v>
      </c>
      <c r="K30" t="str">
        <f t="shared" si="2"/>
        <v>SWARTHMORE COLLEGE</v>
      </c>
      <c r="L30" s="4">
        <f t="shared" si="3"/>
        <v>0</v>
      </c>
      <c r="M30" s="4">
        <f t="shared" si="4"/>
        <v>0</v>
      </c>
    </row>
    <row r="31" spans="1:13" x14ac:dyDescent="0.35">
      <c r="A31" s="11">
        <v>340714654</v>
      </c>
      <c r="B31" t="s">
        <v>104</v>
      </c>
      <c r="C31" s="2">
        <v>247092897</v>
      </c>
      <c r="D31" s="2">
        <v>278112603</v>
      </c>
      <c r="E31">
        <v>206589</v>
      </c>
      <c r="F31" t="s">
        <v>220</v>
      </c>
      <c r="G31" s="2">
        <v>247092897</v>
      </c>
      <c r="H31" s="2">
        <v>278112603</v>
      </c>
      <c r="I31" s="13">
        <f t="shared" si="0"/>
        <v>0</v>
      </c>
      <c r="J31" s="13">
        <f t="shared" si="1"/>
        <v>0</v>
      </c>
      <c r="K31" t="str">
        <f t="shared" si="2"/>
        <v>COLLEGE OF WOOSTER</v>
      </c>
      <c r="L31" s="4">
        <f t="shared" si="3"/>
        <v>0</v>
      </c>
      <c r="M31" s="4">
        <f t="shared" si="4"/>
        <v>0</v>
      </c>
    </row>
    <row r="32" spans="1:13" x14ac:dyDescent="0.35">
      <c r="A32" s="11">
        <v>42103638</v>
      </c>
      <c r="B32" t="s">
        <v>110</v>
      </c>
      <c r="C32" s="2">
        <v>176062312</v>
      </c>
      <c r="D32" s="2">
        <v>193544650</v>
      </c>
      <c r="E32">
        <v>168281</v>
      </c>
      <c r="F32" t="s">
        <v>226</v>
      </c>
      <c r="G32" s="2">
        <v>176062312</v>
      </c>
      <c r="H32" s="2">
        <v>193544650</v>
      </c>
      <c r="I32" s="13">
        <f t="shared" si="0"/>
        <v>0</v>
      </c>
      <c r="J32" s="13">
        <f t="shared" si="1"/>
        <v>0</v>
      </c>
      <c r="K32" t="str">
        <f t="shared" si="2"/>
        <v>WHEATON COLLEGE MA</v>
      </c>
      <c r="L32" s="4">
        <f t="shared" si="3"/>
        <v>0</v>
      </c>
      <c r="M32" s="4">
        <f t="shared" si="4"/>
        <v>0</v>
      </c>
    </row>
    <row r="33" spans="1:13" x14ac:dyDescent="0.35">
      <c r="A33" s="11">
        <v>420680387</v>
      </c>
      <c r="B33" t="s">
        <v>85</v>
      </c>
      <c r="C33" s="2">
        <v>1553629299</v>
      </c>
      <c r="D33" s="2">
        <v>1829521187</v>
      </c>
      <c r="E33">
        <v>153384</v>
      </c>
      <c r="F33" t="s">
        <v>201</v>
      </c>
      <c r="G33" s="2">
        <v>1553629000</v>
      </c>
      <c r="H33" s="2">
        <v>1829521000</v>
      </c>
      <c r="I33" s="13">
        <f t="shared" si="0"/>
        <v>299</v>
      </c>
      <c r="J33" s="13">
        <f t="shared" si="1"/>
        <v>187</v>
      </c>
      <c r="K33" t="str">
        <f t="shared" si="2"/>
        <v>TRUSTEES OF GRINNELL COLLEGE</v>
      </c>
      <c r="L33" s="4">
        <f t="shared" si="3"/>
        <v>1.9245263830682873E-7</v>
      </c>
      <c r="M33" s="4">
        <f t="shared" si="4"/>
        <v>1.0221254634409772E-7</v>
      </c>
    </row>
    <row r="34" spans="1:13" x14ac:dyDescent="0.35">
      <c r="A34" s="11">
        <v>951664112</v>
      </c>
      <c r="B34" t="s">
        <v>97</v>
      </c>
      <c r="C34" s="2">
        <v>1823441482</v>
      </c>
      <c r="D34" s="2">
        <v>2101460736</v>
      </c>
      <c r="E34">
        <v>121345</v>
      </c>
      <c r="F34" t="s">
        <v>213</v>
      </c>
      <c r="G34" s="2">
        <v>1823441000</v>
      </c>
      <c r="H34" s="2">
        <v>2101461000</v>
      </c>
      <c r="I34" s="13">
        <f t="shared" si="0"/>
        <v>482</v>
      </c>
      <c r="J34" s="13">
        <f t="shared" si="1"/>
        <v>-264</v>
      </c>
      <c r="K34" t="str">
        <f t="shared" si="2"/>
        <v>POMONA COLLEGE</v>
      </c>
      <c r="L34" s="4">
        <f t="shared" si="3"/>
        <v>2.643353966484246E-7</v>
      </c>
      <c r="M34" s="4">
        <f t="shared" si="4"/>
        <v>-1.2562688529551584E-7</v>
      </c>
    </row>
    <row r="35" spans="1:13" x14ac:dyDescent="0.35">
      <c r="A35" s="11">
        <v>141338587</v>
      </c>
      <c r="B35" t="s">
        <v>107</v>
      </c>
      <c r="C35" s="2">
        <v>868744442</v>
      </c>
      <c r="D35" s="2">
        <v>974179926</v>
      </c>
      <c r="E35">
        <v>197133</v>
      </c>
      <c r="F35" t="s">
        <v>223</v>
      </c>
      <c r="G35" s="2">
        <v>868741153</v>
      </c>
      <c r="H35" s="2">
        <v>974179926</v>
      </c>
      <c r="I35" s="13">
        <f t="shared" si="0"/>
        <v>3289</v>
      </c>
      <c r="J35" s="13">
        <f t="shared" si="1"/>
        <v>0</v>
      </c>
      <c r="K35" t="str">
        <f t="shared" si="2"/>
        <v>VASSAR COLLEGE</v>
      </c>
      <c r="L35" s="4">
        <f t="shared" si="3"/>
        <v>3.7859378350411816E-6</v>
      </c>
      <c r="M35" s="4">
        <f t="shared" si="4"/>
        <v>0</v>
      </c>
    </row>
    <row r="36" spans="1:13" x14ac:dyDescent="0.35">
      <c r="A36" s="11">
        <v>141338580</v>
      </c>
      <c r="B36" t="s">
        <v>105</v>
      </c>
      <c r="C36" s="2">
        <v>358608739</v>
      </c>
      <c r="D36" s="2">
        <v>415844050</v>
      </c>
      <c r="E36">
        <v>196866</v>
      </c>
      <c r="F36" t="s">
        <v>221</v>
      </c>
      <c r="G36" s="2">
        <v>358600000</v>
      </c>
      <c r="H36" s="2">
        <v>415800000</v>
      </c>
      <c r="I36" s="13">
        <f t="shared" si="0"/>
        <v>8739</v>
      </c>
      <c r="J36" s="13">
        <f t="shared" si="1"/>
        <v>44050</v>
      </c>
      <c r="K36" t="str">
        <f t="shared" si="2"/>
        <v>TRUSTEES OF UNION COLLEGE</v>
      </c>
      <c r="L36" s="4">
        <f t="shared" si="3"/>
        <v>2.4369771332961519E-5</v>
      </c>
      <c r="M36" s="4">
        <f t="shared" si="4"/>
        <v>1.0594035594035594E-4</v>
      </c>
    </row>
    <row r="37" spans="1:13" x14ac:dyDescent="0.35">
      <c r="A37" s="11">
        <v>314379459</v>
      </c>
      <c r="B37" t="s">
        <v>80</v>
      </c>
      <c r="C37" s="2">
        <v>693709382</v>
      </c>
      <c r="D37" s="2">
        <v>801306901</v>
      </c>
      <c r="E37">
        <v>202523</v>
      </c>
      <c r="F37" t="s">
        <v>196</v>
      </c>
      <c r="G37" s="2">
        <v>691739982</v>
      </c>
      <c r="H37" s="2">
        <v>799108339</v>
      </c>
      <c r="I37" s="13">
        <f t="shared" si="0"/>
        <v>1969400</v>
      </c>
      <c r="J37" s="13">
        <f t="shared" si="1"/>
        <v>2198562</v>
      </c>
      <c r="K37" t="str">
        <f t="shared" si="2"/>
        <v>DENISON UNIVERSITY</v>
      </c>
      <c r="L37" s="4">
        <f t="shared" si="3"/>
        <v>2.8470235221997042E-3</v>
      </c>
      <c r="M37" s="4">
        <f t="shared" si="4"/>
        <v>2.7512689990837401E-3</v>
      </c>
    </row>
    <row r="38" spans="1:13" x14ac:dyDescent="0.35">
      <c r="A38" s="11">
        <v>580566243</v>
      </c>
      <c r="B38" t="s">
        <v>102</v>
      </c>
      <c r="C38" s="2">
        <v>328779797</v>
      </c>
      <c r="D38" s="2">
        <v>368648473</v>
      </c>
      <c r="E38">
        <v>141060</v>
      </c>
      <c r="F38" t="s">
        <v>218</v>
      </c>
      <c r="G38" s="2">
        <v>327171376</v>
      </c>
      <c r="H38" s="2">
        <v>367036697</v>
      </c>
      <c r="I38" s="13">
        <f t="shared" si="0"/>
        <v>1608421</v>
      </c>
      <c r="J38" s="13">
        <f t="shared" si="1"/>
        <v>1611776</v>
      </c>
      <c r="K38" t="str">
        <f t="shared" si="2"/>
        <v>SPELMAN COLLEGE</v>
      </c>
      <c r="L38" s="4">
        <f t="shared" si="3"/>
        <v>4.9161421749804911E-3</v>
      </c>
      <c r="M38" s="4">
        <f t="shared" si="4"/>
        <v>4.391321121767832E-3</v>
      </c>
    </row>
    <row r="39" spans="1:13" x14ac:dyDescent="0.35">
      <c r="A39" s="11">
        <v>410694747</v>
      </c>
      <c r="B39" t="s">
        <v>74</v>
      </c>
      <c r="C39" s="2">
        <v>704714660</v>
      </c>
      <c r="D39" s="2">
        <v>794308177</v>
      </c>
      <c r="E39">
        <v>173258</v>
      </c>
      <c r="F39" t="s">
        <v>190</v>
      </c>
      <c r="G39" s="2">
        <v>700540278</v>
      </c>
      <c r="H39" s="2">
        <v>792737205</v>
      </c>
      <c r="I39" s="13">
        <f t="shared" si="0"/>
        <v>4174382</v>
      </c>
      <c r="J39" s="13">
        <f t="shared" si="1"/>
        <v>1570972</v>
      </c>
      <c r="K39" t="str">
        <f t="shared" si="2"/>
        <v>CARLETON COLLEGE</v>
      </c>
      <c r="L39" s="4">
        <f t="shared" si="3"/>
        <v>5.9588036992214172E-3</v>
      </c>
      <c r="M39" s="4">
        <f t="shared" si="4"/>
        <v>1.9817059046698835E-3</v>
      </c>
    </row>
    <row r="40" spans="1:13" x14ac:dyDescent="0.35">
      <c r="A40" s="11">
        <v>250965212</v>
      </c>
      <c r="B40" t="s">
        <v>68</v>
      </c>
      <c r="C40" s="2">
        <v>164309138</v>
      </c>
      <c r="D40" s="2">
        <v>195994889</v>
      </c>
      <c r="E40">
        <v>210669</v>
      </c>
      <c r="F40" t="s">
        <v>184</v>
      </c>
      <c r="G40" s="2">
        <v>162801245</v>
      </c>
      <c r="H40" s="2">
        <v>184693333</v>
      </c>
      <c r="I40" s="13">
        <f t="shared" si="0"/>
        <v>1507893</v>
      </c>
      <c r="J40" s="13">
        <f t="shared" si="1"/>
        <v>11301556</v>
      </c>
      <c r="K40" t="str">
        <f t="shared" si="2"/>
        <v>ALLEGHENY COLLEGE</v>
      </c>
      <c r="L40" s="4">
        <f t="shared" si="3"/>
        <v>9.2621711830275007E-3</v>
      </c>
      <c r="M40" s="4">
        <f t="shared" si="4"/>
        <v>6.1190925608560001E-2</v>
      </c>
    </row>
    <row r="41" spans="1:13" x14ac:dyDescent="0.35">
      <c r="A41" s="11">
        <v>540505906</v>
      </c>
      <c r="B41" t="s">
        <v>87</v>
      </c>
      <c r="C41" s="2">
        <v>135681072</v>
      </c>
      <c r="D41" s="2">
        <v>152694312</v>
      </c>
      <c r="E41">
        <v>232256</v>
      </c>
      <c r="F41" t="s">
        <v>203</v>
      </c>
      <c r="G41" s="2">
        <v>134228145</v>
      </c>
      <c r="H41" s="2">
        <v>150901016</v>
      </c>
      <c r="I41" s="13">
        <f t="shared" si="0"/>
        <v>1452927</v>
      </c>
      <c r="J41" s="13">
        <f t="shared" si="1"/>
        <v>1793296</v>
      </c>
      <c r="K41" t="str">
        <f t="shared" si="2"/>
        <v>HAMPDEN SYDNEY COLLEGE</v>
      </c>
      <c r="L41" s="4">
        <f t="shared" si="3"/>
        <v>1.0824309611072998E-2</v>
      </c>
      <c r="M41" s="4">
        <f t="shared" si="4"/>
        <v>1.1883922637074889E-2</v>
      </c>
    </row>
    <row r="42" spans="1:13" x14ac:dyDescent="0.35">
      <c r="A42" s="11">
        <v>381359081</v>
      </c>
      <c r="B42" t="s">
        <v>67</v>
      </c>
      <c r="C42" s="2">
        <v>175131823</v>
      </c>
      <c r="D42" s="2">
        <v>193229937</v>
      </c>
      <c r="E42">
        <v>168546</v>
      </c>
      <c r="F42" t="s">
        <v>183</v>
      </c>
      <c r="G42" s="2">
        <v>173147287</v>
      </c>
      <c r="H42" s="2">
        <v>187707113</v>
      </c>
      <c r="I42" s="13">
        <f t="shared" si="0"/>
        <v>1984536</v>
      </c>
      <c r="J42" s="13">
        <f t="shared" si="1"/>
        <v>5522824</v>
      </c>
      <c r="K42" t="str">
        <f t="shared" si="2"/>
        <v>ALBION COLLEGE</v>
      </c>
      <c r="L42" s="4">
        <f t="shared" si="3"/>
        <v>1.1461548340633254E-2</v>
      </c>
      <c r="M42" s="4">
        <f t="shared" si="4"/>
        <v>2.9422561093888862E-2</v>
      </c>
    </row>
    <row r="43" spans="1:13" x14ac:dyDescent="0.35">
      <c r="A43" s="11">
        <v>951664123</v>
      </c>
      <c r="B43" t="s">
        <v>100</v>
      </c>
      <c r="C43" s="2">
        <v>287855306</v>
      </c>
      <c r="D43" s="2">
        <v>318406736</v>
      </c>
      <c r="E43">
        <v>123165</v>
      </c>
      <c r="F43" t="s">
        <v>216</v>
      </c>
      <c r="G43" s="2">
        <v>282289240</v>
      </c>
      <c r="H43" s="2">
        <v>310536027</v>
      </c>
      <c r="I43" s="13">
        <f t="shared" si="0"/>
        <v>5566066</v>
      </c>
      <c r="J43" s="13">
        <f t="shared" si="1"/>
        <v>7870709</v>
      </c>
      <c r="K43" t="str">
        <f t="shared" si="2"/>
        <v>SCRIPPS COLLEGE</v>
      </c>
      <c r="L43" s="4">
        <f t="shared" si="3"/>
        <v>1.9717598871285352E-2</v>
      </c>
      <c r="M43" s="4">
        <f t="shared" si="4"/>
        <v>2.5345558375421608E-2</v>
      </c>
    </row>
    <row r="44" spans="1:13" x14ac:dyDescent="0.35">
      <c r="A44" s="11">
        <v>390826049</v>
      </c>
      <c r="B44" t="s">
        <v>99</v>
      </c>
      <c r="C44" s="2">
        <v>73286802</v>
      </c>
      <c r="D44" s="2">
        <v>84583810</v>
      </c>
      <c r="E44">
        <v>239628</v>
      </c>
      <c r="F44" t="s">
        <v>215</v>
      </c>
      <c r="G44" s="2">
        <v>71227447</v>
      </c>
      <c r="H44" s="2">
        <v>82493657</v>
      </c>
      <c r="I44" s="13">
        <f t="shared" si="0"/>
        <v>2059355</v>
      </c>
      <c r="J44" s="13">
        <f t="shared" si="1"/>
        <v>2090153</v>
      </c>
      <c r="K44" t="str">
        <f t="shared" si="2"/>
        <v>RIPON COLLEGE</v>
      </c>
      <c r="L44" s="4">
        <f t="shared" si="3"/>
        <v>2.8912379802128806E-2</v>
      </c>
      <c r="M44" s="4">
        <f t="shared" si="4"/>
        <v>2.5337135920644179E-2</v>
      </c>
    </row>
    <row r="45" spans="1:13" x14ac:dyDescent="0.35">
      <c r="A45" s="11">
        <v>231365954</v>
      </c>
      <c r="B45" t="s">
        <v>82</v>
      </c>
      <c r="C45" s="2">
        <v>383627404</v>
      </c>
      <c r="D45" s="2">
        <v>430826413</v>
      </c>
      <c r="E45">
        <v>212009</v>
      </c>
      <c r="F45" t="s">
        <v>198</v>
      </c>
      <c r="G45" s="2">
        <v>356738667</v>
      </c>
      <c r="H45" s="2">
        <v>396265465</v>
      </c>
      <c r="I45" s="13">
        <f t="shared" si="0"/>
        <v>26888737</v>
      </c>
      <c r="J45" s="13">
        <f t="shared" si="1"/>
        <v>34560948</v>
      </c>
      <c r="K45" t="str">
        <f t="shared" si="2"/>
        <v>DICKINSON COLLEGE</v>
      </c>
      <c r="L45" s="4">
        <f t="shared" si="3"/>
        <v>7.5373766533696221E-2</v>
      </c>
      <c r="M45" s="4">
        <f t="shared" si="4"/>
        <v>8.7216654118470807E-2</v>
      </c>
    </row>
    <row r="46" spans="1:13" x14ac:dyDescent="0.35">
      <c r="A46" s="11">
        <v>390808497</v>
      </c>
      <c r="B46" t="s">
        <v>72</v>
      </c>
      <c r="C46" s="2">
        <v>129711883</v>
      </c>
      <c r="D46" s="2">
        <v>142277624</v>
      </c>
      <c r="E46">
        <v>238333</v>
      </c>
      <c r="F46" t="s">
        <v>188</v>
      </c>
      <c r="G46" s="2">
        <v>117227267</v>
      </c>
      <c r="H46" s="2">
        <v>130761615</v>
      </c>
      <c r="I46" s="13">
        <f t="shared" si="0"/>
        <v>12484616</v>
      </c>
      <c r="J46" s="13">
        <f t="shared" si="1"/>
        <v>11516009</v>
      </c>
      <c r="K46" t="str">
        <f t="shared" si="2"/>
        <v>BELOIT COLLEGE</v>
      </c>
      <c r="L46" s="4">
        <f t="shared" si="3"/>
        <v>0.10649924987161903</v>
      </c>
      <c r="M46" s="4">
        <f t="shared" si="4"/>
        <v>8.8068727202550989E-2</v>
      </c>
    </row>
    <row r="47" spans="1:13" x14ac:dyDescent="0.35">
      <c r="A47" s="11">
        <v>42103542</v>
      </c>
      <c r="B47" t="s">
        <v>69</v>
      </c>
      <c r="C47" s="2">
        <v>2105519441</v>
      </c>
      <c r="D47" s="2">
        <v>2472706177</v>
      </c>
      <c r="E47">
        <v>164465</v>
      </c>
      <c r="F47" t="s">
        <v>185</v>
      </c>
      <c r="G47" s="2">
        <v>1823748203</v>
      </c>
      <c r="H47" s="2">
        <v>2149202662</v>
      </c>
      <c r="I47" s="13">
        <f t="shared" si="0"/>
        <v>281771238</v>
      </c>
      <c r="J47" s="13">
        <f t="shared" si="1"/>
        <v>323503515</v>
      </c>
      <c r="K47" t="str">
        <f t="shared" si="2"/>
        <v>TRUSTEES OF AMHERST COLLEGE</v>
      </c>
      <c r="L47" s="4">
        <f t="shared" si="3"/>
        <v>0.15450117375660546</v>
      </c>
      <c r="M47" s="4">
        <f t="shared" si="4"/>
        <v>0.15052257319417001</v>
      </c>
    </row>
  </sheetData>
  <sortState ref="A2:M47">
    <sortCondition ref="L2"/>
  </sortState>
  <conditionalFormatting sqref="L1:M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0"/>
  <sheetViews>
    <sheetView workbookViewId="0">
      <pane xSplit="2" ySplit="2" topLeftCell="C3" activePane="bottomRight" state="frozen"/>
      <selection activeCell="C1" sqref="C1"/>
      <selection pane="topRight" activeCell="C1" sqref="C1"/>
      <selection pane="bottomLeft" activeCell="C1" sqref="C1"/>
      <selection pane="bottomRight" activeCell="A9" sqref="A9"/>
    </sheetView>
  </sheetViews>
  <sheetFormatPr defaultRowHeight="14.5" x14ac:dyDescent="0.35"/>
  <cols>
    <col min="1" max="1" width="14" style="11" customWidth="1"/>
    <col min="2" max="2" width="33" customWidth="1"/>
    <col min="3" max="51" width="15.90625" style="2" customWidth="1"/>
    <col min="52" max="53" width="15.90625" style="4" customWidth="1"/>
    <col min="61" max="61" width="12.7265625" bestFit="1" customWidth="1"/>
    <col min="62" max="62" width="11.7265625" bestFit="1" customWidth="1"/>
    <col min="63" max="69" width="9.26953125" customWidth="1"/>
    <col min="70" max="70" width="11.81640625" bestFit="1" customWidth="1"/>
    <col min="71" max="71" width="11.7265625" bestFit="1" customWidth="1"/>
  </cols>
  <sheetData>
    <row r="1" spans="1:71" x14ac:dyDescent="0.35">
      <c r="A1" s="1" t="s">
        <v>232</v>
      </c>
      <c r="B1" t="s">
        <v>233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14</v>
      </c>
      <c r="AF1" s="2" t="s">
        <v>15</v>
      </c>
      <c r="AG1" s="2" t="s">
        <v>16</v>
      </c>
      <c r="AH1" s="2" t="s">
        <v>17</v>
      </c>
      <c r="AI1" s="2" t="s">
        <v>18</v>
      </c>
      <c r="AJ1" s="2" t="s">
        <v>19</v>
      </c>
      <c r="AK1" s="2" t="s">
        <v>20</v>
      </c>
      <c r="BB1" s="17" t="s">
        <v>150</v>
      </c>
      <c r="BK1" s="16" t="s">
        <v>165</v>
      </c>
    </row>
    <row r="2" spans="1:71" s="6" customFormat="1" ht="15" thickBot="1" x14ac:dyDescent="0.4">
      <c r="A2" s="5" t="s">
        <v>24</v>
      </c>
      <c r="B2" s="6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9" t="s">
        <v>64</v>
      </c>
      <c r="BA2" s="10" t="s">
        <v>65</v>
      </c>
      <c r="BB2" s="6" t="s">
        <v>144</v>
      </c>
      <c r="BC2" s="6" t="s">
        <v>145</v>
      </c>
      <c r="BD2" s="6" t="s">
        <v>146</v>
      </c>
      <c r="BE2" s="6" t="s">
        <v>147</v>
      </c>
      <c r="BF2" s="6" t="s">
        <v>148</v>
      </c>
      <c r="BI2" s="18" t="s">
        <v>172</v>
      </c>
      <c r="BJ2" s="6" t="s">
        <v>149</v>
      </c>
      <c r="BK2" s="6" t="s">
        <v>166</v>
      </c>
      <c r="BL2" s="6" t="s">
        <v>167</v>
      </c>
      <c r="BM2" s="6" t="s">
        <v>168</v>
      </c>
      <c r="BN2" s="6" t="s">
        <v>169</v>
      </c>
      <c r="BO2" s="6" t="s">
        <v>170</v>
      </c>
      <c r="BR2" s="18" t="s">
        <v>171</v>
      </c>
      <c r="BS2" s="6" t="s">
        <v>173</v>
      </c>
    </row>
    <row r="3" spans="1:71" x14ac:dyDescent="0.35">
      <c r="A3" s="11">
        <v>350869045</v>
      </c>
      <c r="B3" t="s">
        <v>81</v>
      </c>
      <c r="C3" s="2">
        <v>549015343</v>
      </c>
      <c r="D3" s="2">
        <v>20703876</v>
      </c>
      <c r="E3" s="2">
        <v>87003371</v>
      </c>
      <c r="F3" s="2">
        <v>15299288</v>
      </c>
      <c r="G3" s="2">
        <v>10731334</v>
      </c>
      <c r="H3" s="2">
        <v>2945721</v>
      </c>
      <c r="I3" s="2">
        <v>627746247</v>
      </c>
      <c r="J3" s="2">
        <v>483049622</v>
      </c>
      <c r="K3" s="2">
        <v>37975648</v>
      </c>
      <c r="L3" s="2">
        <v>56506890</v>
      </c>
      <c r="M3" s="2">
        <v>15469291</v>
      </c>
      <c r="N3" s="2">
        <v>10931186</v>
      </c>
      <c r="O3" s="2">
        <v>2116340</v>
      </c>
      <c r="P3" s="2">
        <v>549015343</v>
      </c>
      <c r="Q3" s="2">
        <v>500923763</v>
      </c>
      <c r="R3" s="2">
        <v>7262743</v>
      </c>
      <c r="S3" s="2">
        <v>3842377</v>
      </c>
      <c r="T3" s="2">
        <v>17113054</v>
      </c>
      <c r="U3" s="2">
        <v>9286179</v>
      </c>
      <c r="V3" s="2">
        <v>2580028</v>
      </c>
      <c r="W3" s="2">
        <v>483049622</v>
      </c>
      <c r="X3" s="2">
        <v>435056793</v>
      </c>
      <c r="Y3" s="2">
        <v>6593597</v>
      </c>
      <c r="Z3" s="2">
        <v>87755853</v>
      </c>
      <c r="AA3" s="2">
        <v>16306816</v>
      </c>
      <c r="AB3" s="2">
        <v>9530787</v>
      </c>
      <c r="AC3" s="2">
        <v>2644877</v>
      </c>
      <c r="AD3" s="2">
        <v>500923763</v>
      </c>
      <c r="AE3" s="2">
        <v>425363509</v>
      </c>
      <c r="AF3" s="2">
        <v>3476417</v>
      </c>
      <c r="AG3" s="2">
        <v>34666064</v>
      </c>
      <c r="AH3" s="2">
        <v>17156545</v>
      </c>
      <c r="AI3" s="2">
        <v>9636949</v>
      </c>
      <c r="AJ3" s="2">
        <v>1655703</v>
      </c>
      <c r="AK3" s="2">
        <v>435056793</v>
      </c>
      <c r="AZ3" s="12">
        <f>(I3-AE3)/AE3</f>
        <v>0.4757877291255842</v>
      </c>
      <c r="BA3" s="4">
        <f>(I3/AE3)^(1/5)-1</f>
        <v>8.094794193556698E-2</v>
      </c>
      <c r="BB3" s="4">
        <f>E3/C3</f>
        <v>0.15847165677480893</v>
      </c>
      <c r="BC3" s="4">
        <f>L3/J3</f>
        <v>0.1169794725561342</v>
      </c>
      <c r="BD3" s="4">
        <f>S3/Q3</f>
        <v>7.6705823995816304E-3</v>
      </c>
      <c r="BE3" s="4">
        <f>Z3/X3</f>
        <v>0.20171125795983147</v>
      </c>
      <c r="BF3" s="4">
        <f>AG3/AE3</f>
        <v>8.1497503350716427E-2</v>
      </c>
      <c r="BG3" s="4"/>
      <c r="BH3" s="4"/>
      <c r="BI3" s="12">
        <f>AVERAGE(BB3:BF3)</f>
        <v>0.11326609460821453</v>
      </c>
      <c r="BJ3" s="4">
        <f>_xlfn.STDEV.P((BB3:BF3))</f>
        <v>6.6392069610708232E-2</v>
      </c>
      <c r="BK3" s="12">
        <f>SUM(F3:H3)/C3</f>
        <v>5.2778749026691593E-2</v>
      </c>
      <c r="BL3" s="12">
        <f>SUM(M3:O3)/J3</f>
        <v>5.9034963906875806E-2</v>
      </c>
      <c r="BM3" s="12">
        <f>SUM(T3:V3)/Q3</f>
        <v>5.7851639591711683E-2</v>
      </c>
      <c r="BN3" s="12">
        <f>SUM(AA3:AC3)/X3</f>
        <v>6.5468418050881924E-2</v>
      </c>
      <c r="BO3" s="12">
        <f>SUM(AH3:AJ3)/AE3</f>
        <v>6.6882081791364942E-2</v>
      </c>
      <c r="BP3" s="12"/>
      <c r="BQ3" s="12"/>
      <c r="BR3" s="12">
        <f>AVERAGE(BK3:BO3)</f>
        <v>6.0403170473505199E-2</v>
      </c>
      <c r="BS3" s="4">
        <f>_xlfn.STDEV.P((BK3:BO3))</f>
        <v>5.1797128556157809E-3</v>
      </c>
    </row>
    <row r="4" spans="1:71" x14ac:dyDescent="0.35">
      <c r="A4" s="11">
        <v>350868202</v>
      </c>
      <c r="B4" t="s">
        <v>108</v>
      </c>
      <c r="C4" s="2">
        <v>339789723</v>
      </c>
      <c r="D4" s="2">
        <v>3038561</v>
      </c>
      <c r="E4" s="2">
        <v>40816593</v>
      </c>
      <c r="F4" s="2">
        <v>3328416</v>
      </c>
      <c r="G4" s="2">
        <v>16979239</v>
      </c>
      <c r="H4" s="2">
        <v>888593</v>
      </c>
      <c r="I4" s="2">
        <v>362448629</v>
      </c>
      <c r="J4" s="2">
        <v>317968783</v>
      </c>
      <c r="K4" s="2">
        <v>6774550</v>
      </c>
      <c r="L4" s="2">
        <v>35218016</v>
      </c>
      <c r="M4" s="2">
        <v>2840057</v>
      </c>
      <c r="N4" s="2">
        <v>16486548</v>
      </c>
      <c r="O4" s="2">
        <v>845021</v>
      </c>
      <c r="P4" s="2">
        <v>339789723</v>
      </c>
      <c r="Q4" s="2">
        <v>331924878</v>
      </c>
      <c r="R4" s="2">
        <v>5542318</v>
      </c>
      <c r="S4" s="2">
        <v>269907</v>
      </c>
      <c r="T4" s="2">
        <v>2740317</v>
      </c>
      <c r="U4" s="2">
        <v>16075669</v>
      </c>
      <c r="V4" s="2">
        <v>952334</v>
      </c>
      <c r="W4" s="2">
        <v>317968783</v>
      </c>
      <c r="X4" s="2">
        <v>287383239</v>
      </c>
      <c r="Y4" s="2">
        <v>4027977</v>
      </c>
      <c r="Z4" s="2">
        <v>57542864</v>
      </c>
      <c r="AA4" s="2">
        <v>2769877</v>
      </c>
      <c r="AB4" s="2">
        <v>13466711</v>
      </c>
      <c r="AC4" s="2">
        <v>792614</v>
      </c>
      <c r="AD4" s="2">
        <v>331924878</v>
      </c>
      <c r="AE4" s="2">
        <v>256920735</v>
      </c>
      <c r="AF4" s="2">
        <v>5223943</v>
      </c>
      <c r="AG4" s="2">
        <v>42744515</v>
      </c>
      <c r="AH4" s="2">
        <v>2705690</v>
      </c>
      <c r="AI4" s="2">
        <v>13920484</v>
      </c>
      <c r="AJ4" s="2">
        <v>879780</v>
      </c>
      <c r="AK4" s="2">
        <v>287383239</v>
      </c>
      <c r="AZ4" s="12">
        <f>(I4-AE4)/AE4</f>
        <v>0.410741055991452</v>
      </c>
      <c r="BA4" s="4">
        <f>(I4/AE4)^(1/5)-1</f>
        <v>7.1246611277719918E-2</v>
      </c>
      <c r="BB4" s="4">
        <f>E4/C4</f>
        <v>0.12012309448217184</v>
      </c>
      <c r="BC4" s="4">
        <f>L4/J4</f>
        <v>0.11075935086369784</v>
      </c>
      <c r="BD4" s="4">
        <f>S4/Q4</f>
        <v>8.1315688545647365E-4</v>
      </c>
      <c r="BE4" s="4">
        <f>Z4/X4</f>
        <v>0.2002304107930247</v>
      </c>
      <c r="BF4" s="4">
        <f>AG4/AE4</f>
        <v>0.16637238329557169</v>
      </c>
      <c r="BG4" s="4"/>
      <c r="BH4" s="4"/>
      <c r="BI4" s="12">
        <f>AVERAGE(BB4:BF4)</f>
        <v>0.11965967926398451</v>
      </c>
      <c r="BJ4" s="4">
        <f>_xlfn.STDEV.P((BB4:BF4))</f>
        <v>6.7642658105421472E-2</v>
      </c>
      <c r="BK4" s="12">
        <f>SUM(F4:H4)/C4</f>
        <v>6.238048582770115E-2</v>
      </c>
      <c r="BL4" s="12">
        <f>SUM(M4:O4)/J4</f>
        <v>6.343901376003945E-2</v>
      </c>
      <c r="BM4" s="12">
        <f>SUM(T4:V4)/Q4</f>
        <v>5.9556608468498105E-2</v>
      </c>
      <c r="BN4" s="12">
        <f>SUM(AA4:AC4)/X4</f>
        <v>5.9256072341783303E-2</v>
      </c>
      <c r="BO4" s="12">
        <f>SUM(AH4:AJ4)/AE4</f>
        <v>6.8137567798877738E-2</v>
      </c>
      <c r="BP4" s="12"/>
      <c r="BQ4" s="12"/>
      <c r="BR4" s="12">
        <f>AVERAGE(BK4:BO4)</f>
        <v>6.2553949639379963E-2</v>
      </c>
      <c r="BS4" s="4">
        <f>_xlfn.STDEV.P((BK4:BO4))</f>
        <v>3.2202567819160349E-3</v>
      </c>
    </row>
    <row r="5" spans="1:71" x14ac:dyDescent="0.35">
      <c r="A5" s="1" t="s">
        <v>234</v>
      </c>
      <c r="B5" t="s">
        <v>235</v>
      </c>
    </row>
    <row r="6" spans="1:71" s="6" customFormat="1" ht="15" thickBot="1" x14ac:dyDescent="0.4">
      <c r="A6" s="5" t="s">
        <v>24</v>
      </c>
      <c r="B6" s="6" t="s">
        <v>25</v>
      </c>
      <c r="C6" s="7" t="s">
        <v>236</v>
      </c>
      <c r="D6" s="7" t="s">
        <v>237</v>
      </c>
      <c r="E6" s="7" t="s">
        <v>238</v>
      </c>
      <c r="F6" s="7" t="s">
        <v>239</v>
      </c>
      <c r="G6" s="7" t="s">
        <v>240</v>
      </c>
      <c r="H6" s="7" t="s">
        <v>241</v>
      </c>
      <c r="I6" s="7" t="s">
        <v>242</v>
      </c>
      <c r="J6" s="7" t="s">
        <v>243</v>
      </c>
      <c r="K6" s="7" t="s">
        <v>244</v>
      </c>
      <c r="L6" s="7" t="s">
        <v>245</v>
      </c>
      <c r="M6" s="7" t="s">
        <v>246</v>
      </c>
      <c r="N6" s="7" t="s">
        <v>247</v>
      </c>
      <c r="O6" s="7" t="s">
        <v>248</v>
      </c>
      <c r="P6" s="7" t="s">
        <v>249</v>
      </c>
      <c r="Q6" s="7" t="s">
        <v>250</v>
      </c>
      <c r="R6" s="7" t="s">
        <v>251</v>
      </c>
      <c r="S6" s="7" t="s">
        <v>252</v>
      </c>
      <c r="T6" s="7" t="s">
        <v>253</v>
      </c>
      <c r="U6" s="7" t="s">
        <v>254</v>
      </c>
      <c r="V6" s="7" t="s">
        <v>255</v>
      </c>
      <c r="W6" s="7" t="s">
        <v>256</v>
      </c>
      <c r="X6" s="7" t="s">
        <v>257</v>
      </c>
      <c r="Y6" s="7" t="s">
        <v>258</v>
      </c>
      <c r="Z6" s="7" t="s">
        <v>259</v>
      </c>
      <c r="AA6" s="7" t="s">
        <v>260</v>
      </c>
      <c r="AB6" s="7" t="s">
        <v>261</v>
      </c>
      <c r="AC6" s="7" t="s">
        <v>262</v>
      </c>
      <c r="AD6" s="7" t="s">
        <v>263</v>
      </c>
      <c r="AE6" s="7" t="s">
        <v>264</v>
      </c>
      <c r="AF6" s="7" t="s">
        <v>265</v>
      </c>
      <c r="AG6" s="7" t="s">
        <v>266</v>
      </c>
      <c r="AH6" s="7" t="s">
        <v>267</v>
      </c>
      <c r="AI6" s="7" t="s">
        <v>268</v>
      </c>
      <c r="AJ6" s="7" t="s">
        <v>269</v>
      </c>
      <c r="AK6" s="7" t="s">
        <v>270</v>
      </c>
      <c r="AL6" s="7" t="s">
        <v>271</v>
      </c>
      <c r="AM6" s="7" t="s">
        <v>272</v>
      </c>
      <c r="AN6" s="7" t="s">
        <v>273</v>
      </c>
      <c r="AO6" s="7" t="s">
        <v>274</v>
      </c>
      <c r="AP6" s="7" t="s">
        <v>275</v>
      </c>
      <c r="AQ6" s="7" t="s">
        <v>276</v>
      </c>
      <c r="AR6" s="7" t="s">
        <v>277</v>
      </c>
      <c r="AS6" s="7" t="s">
        <v>278</v>
      </c>
      <c r="AT6" s="7" t="s">
        <v>279</v>
      </c>
      <c r="AU6" s="7" t="s">
        <v>280</v>
      </c>
      <c r="AV6" s="7" t="s">
        <v>281</v>
      </c>
      <c r="AW6" s="7" t="s">
        <v>282</v>
      </c>
      <c r="AX6" s="7" t="s">
        <v>283</v>
      </c>
      <c r="AY6" s="7" t="s">
        <v>284</v>
      </c>
      <c r="AZ6" s="9" t="s">
        <v>285</v>
      </c>
      <c r="BA6" s="10" t="s">
        <v>65</v>
      </c>
      <c r="BB6" s="6" t="s">
        <v>286</v>
      </c>
      <c r="BC6" s="6" t="s">
        <v>287</v>
      </c>
      <c r="BD6" s="6" t="s">
        <v>288</v>
      </c>
      <c r="BE6" s="6" t="s">
        <v>289</v>
      </c>
      <c r="BF6" s="6" t="s">
        <v>290</v>
      </c>
      <c r="BG6" s="6" t="s">
        <v>291</v>
      </c>
      <c r="BH6" s="6" t="s">
        <v>292</v>
      </c>
      <c r="BI6" s="18" t="s">
        <v>293</v>
      </c>
      <c r="BJ6" s="6" t="s">
        <v>294</v>
      </c>
      <c r="BK6" s="6" t="s">
        <v>295</v>
      </c>
      <c r="BL6" s="6" t="s">
        <v>296</v>
      </c>
      <c r="BM6" s="6" t="s">
        <v>297</v>
      </c>
      <c r="BN6" s="6" t="s">
        <v>298</v>
      </c>
      <c r="BO6" s="6" t="s">
        <v>299</v>
      </c>
      <c r="BP6" s="6" t="s">
        <v>300</v>
      </c>
      <c r="BQ6" s="6" t="s">
        <v>301</v>
      </c>
      <c r="BR6" s="18" t="s">
        <v>302</v>
      </c>
      <c r="BS6" s="6" t="s">
        <v>303</v>
      </c>
    </row>
    <row r="7" spans="1:71" x14ac:dyDescent="0.35">
      <c r="A7" s="11">
        <v>350869045</v>
      </c>
      <c r="B7" t="s">
        <v>81</v>
      </c>
      <c r="C7" s="2">
        <v>643786629</v>
      </c>
      <c r="D7" s="2">
        <v>32208264</v>
      </c>
      <c r="E7" s="2">
        <v>-27292736</v>
      </c>
      <c r="F7" s="2">
        <v>18178136</v>
      </c>
      <c r="G7" s="2">
        <v>13314585</v>
      </c>
      <c r="H7" s="2">
        <v>2638046</v>
      </c>
      <c r="I7" s="2">
        <v>614568390</v>
      </c>
      <c r="J7" s="2">
        <v>627746247</v>
      </c>
      <c r="K7" s="2">
        <v>12890682</v>
      </c>
      <c r="L7" s="2">
        <v>35472394</v>
      </c>
      <c r="M7" s="2">
        <v>17311267</v>
      </c>
      <c r="N7" s="2">
        <v>12164213</v>
      </c>
      <c r="O7" s="2">
        <v>2847214</v>
      </c>
      <c r="P7" s="2">
        <v>643786629</v>
      </c>
      <c r="Q7" s="2">
        <v>549015343</v>
      </c>
      <c r="R7" s="2">
        <v>20703876</v>
      </c>
      <c r="S7" s="2">
        <v>87003371</v>
      </c>
      <c r="T7" s="2">
        <v>15299288</v>
      </c>
      <c r="U7" s="2">
        <v>10731334</v>
      </c>
      <c r="V7" s="2">
        <v>2945721</v>
      </c>
      <c r="W7" s="2">
        <v>627746247</v>
      </c>
      <c r="X7" s="2">
        <v>483049622</v>
      </c>
      <c r="Y7" s="2">
        <v>37975648</v>
      </c>
      <c r="Z7" s="2">
        <v>56506890</v>
      </c>
      <c r="AA7" s="2">
        <v>15469291</v>
      </c>
      <c r="AB7" s="2">
        <v>10931186</v>
      </c>
      <c r="AC7" s="2">
        <v>2116340</v>
      </c>
      <c r="AD7" s="2">
        <v>549015343</v>
      </c>
      <c r="AE7" s="2">
        <v>500923763</v>
      </c>
      <c r="AF7" s="2">
        <v>7262743</v>
      </c>
      <c r="AG7" s="2">
        <v>3842377</v>
      </c>
      <c r="AH7" s="2">
        <v>17113054</v>
      </c>
      <c r="AI7" s="2">
        <v>9286179</v>
      </c>
      <c r="AJ7" s="2">
        <v>2580028</v>
      </c>
      <c r="AK7" s="2">
        <v>483049622</v>
      </c>
      <c r="AL7" s="2">
        <v>435056793</v>
      </c>
      <c r="AM7" s="2">
        <v>6593597</v>
      </c>
      <c r="AN7" s="2">
        <v>87755853</v>
      </c>
      <c r="AO7" s="2">
        <v>16306816</v>
      </c>
      <c r="AP7" s="2">
        <v>9530787</v>
      </c>
      <c r="AQ7" s="2">
        <v>2644877</v>
      </c>
      <c r="AR7" s="2">
        <v>500923763</v>
      </c>
      <c r="AS7" s="2">
        <v>425363509</v>
      </c>
      <c r="AT7" s="2">
        <v>3476417</v>
      </c>
      <c r="AU7" s="2">
        <v>34666064</v>
      </c>
      <c r="AV7" s="2">
        <v>17156545</v>
      </c>
      <c r="AW7" s="2">
        <v>9636949</v>
      </c>
      <c r="AX7" s="2">
        <v>1655703</v>
      </c>
      <c r="AY7" s="2">
        <v>435056793</v>
      </c>
      <c r="AZ7" s="12">
        <f>(I7-AS7)/AS7</f>
        <v>0.44480750463246721</v>
      </c>
      <c r="BA7" s="4">
        <f>(I7/AS7)^(1/7)-1</f>
        <v>5.3974244630515589E-2</v>
      </c>
      <c r="BB7" s="4">
        <f>E7/C7</f>
        <v>-4.2394070908856975E-2</v>
      </c>
      <c r="BC7" s="4">
        <f>L7/J7</f>
        <v>5.6507536555610818E-2</v>
      </c>
      <c r="BD7" s="4">
        <f>S7/Q7</f>
        <v>0.15847165677480893</v>
      </c>
      <c r="BE7" s="4">
        <f>Z7/X7</f>
        <v>0.1169794725561342</v>
      </c>
      <c r="BF7" s="4">
        <f>AG7/AE7</f>
        <v>7.6705823995816304E-3</v>
      </c>
      <c r="BG7" s="4">
        <f>AN7/AL7</f>
        <v>0.20171125795983147</v>
      </c>
      <c r="BH7" s="4">
        <f>AU7/AS7</f>
        <v>8.1497503350716427E-2</v>
      </c>
      <c r="BI7" s="12">
        <f>AVERAGE(BB7:BH7)</f>
        <v>8.2920562669689488E-2</v>
      </c>
      <c r="BJ7" s="4">
        <f>_xlfn.STDEV.P((BB7:BH7))</f>
        <v>7.8417560366243644E-2</v>
      </c>
      <c r="BK7" s="12">
        <f>SUM(F7:H7)/C7</f>
        <v>5.3015650624828367E-2</v>
      </c>
      <c r="BL7" s="12">
        <f>SUM(M7:O7)/J7</f>
        <v>5.1490063308972676E-2</v>
      </c>
      <c r="BM7" s="12">
        <f>SUM(T7:V7)/Q7</f>
        <v>5.2778749026691593E-2</v>
      </c>
      <c r="BN7" s="12">
        <f>SUM(AA7:AC7)/X7</f>
        <v>5.9034963906875806E-2</v>
      </c>
      <c r="BO7" s="12">
        <f>SUM(AH7:AJ7)/AE7</f>
        <v>5.7851639591711683E-2</v>
      </c>
      <c r="BP7" s="12">
        <f>SUM(AO7:AQ7)/AL7</f>
        <v>6.5468418050881924E-2</v>
      </c>
      <c r="BQ7" s="12">
        <f>SUM(AV7:AX7)/AS7</f>
        <v>6.6882081791364942E-2</v>
      </c>
      <c r="BR7" s="12">
        <f>AVERAGE(BK7:BQ7)</f>
        <v>5.8074509471618144E-2</v>
      </c>
      <c r="BS7" s="4">
        <f>_xlfn.STDEV.P((BK7:BQ7))</f>
        <v>5.7346991544235679E-3</v>
      </c>
    </row>
    <row r="8" spans="1:71" x14ac:dyDescent="0.35">
      <c r="A8" s="11">
        <v>350868202</v>
      </c>
      <c r="B8" t="s">
        <v>108</v>
      </c>
      <c r="C8" s="2">
        <v>346844625</v>
      </c>
      <c r="D8" s="2">
        <v>5611669</v>
      </c>
      <c r="E8" s="2">
        <v>-10230045</v>
      </c>
      <c r="F8" s="2">
        <v>3974476</v>
      </c>
      <c r="G8" s="2">
        <v>17159522</v>
      </c>
      <c r="H8" s="2">
        <v>1127532</v>
      </c>
      <c r="I8" s="2">
        <v>319964719</v>
      </c>
      <c r="J8" s="2">
        <v>362448629</v>
      </c>
      <c r="K8" s="2">
        <v>1439500</v>
      </c>
      <c r="L8" s="2">
        <v>4823807</v>
      </c>
      <c r="M8" s="2">
        <v>3598815</v>
      </c>
      <c r="N8" s="2">
        <v>17428197</v>
      </c>
      <c r="O8" s="2">
        <v>840299</v>
      </c>
      <c r="P8" s="2">
        <v>346448629</v>
      </c>
      <c r="Q8" s="2">
        <v>339789723</v>
      </c>
      <c r="R8" s="2">
        <v>3038561</v>
      </c>
      <c r="S8" s="2">
        <v>40816593</v>
      </c>
      <c r="T8" s="2">
        <v>3328416</v>
      </c>
      <c r="U8" s="2">
        <v>16979239</v>
      </c>
      <c r="V8" s="2">
        <v>888593</v>
      </c>
      <c r="W8" s="2">
        <v>362448629</v>
      </c>
      <c r="X8" s="2">
        <v>317968783</v>
      </c>
      <c r="Y8" s="2">
        <v>6774550</v>
      </c>
      <c r="Z8" s="2">
        <v>35218016</v>
      </c>
      <c r="AA8" s="2">
        <v>2840057</v>
      </c>
      <c r="AB8" s="2">
        <v>16486548</v>
      </c>
      <c r="AC8" s="2">
        <v>845021</v>
      </c>
      <c r="AD8" s="2">
        <v>339789723</v>
      </c>
      <c r="AE8" s="2">
        <v>331924878</v>
      </c>
      <c r="AF8" s="2">
        <v>5542318</v>
      </c>
      <c r="AG8" s="2">
        <v>269907</v>
      </c>
      <c r="AH8" s="2">
        <v>2740317</v>
      </c>
      <c r="AI8" s="2">
        <v>16075669</v>
      </c>
      <c r="AJ8" s="2">
        <v>952334</v>
      </c>
      <c r="AK8" s="2">
        <v>317968783</v>
      </c>
      <c r="AL8" s="2">
        <v>287383239</v>
      </c>
      <c r="AM8" s="2">
        <v>4027977</v>
      </c>
      <c r="AN8" s="2">
        <v>57542864</v>
      </c>
      <c r="AO8" s="2">
        <v>2769877</v>
      </c>
      <c r="AP8" s="2">
        <v>13466711</v>
      </c>
      <c r="AQ8" s="2">
        <v>792614</v>
      </c>
      <c r="AR8" s="2">
        <v>331924878</v>
      </c>
      <c r="AS8" s="2">
        <v>256920735</v>
      </c>
      <c r="AT8" s="2">
        <v>5223943</v>
      </c>
      <c r="AU8" s="2">
        <v>42744515</v>
      </c>
      <c r="AV8" s="2">
        <v>2705690</v>
      </c>
      <c r="AW8" s="2">
        <v>13920484</v>
      </c>
      <c r="AX8" s="2">
        <v>879780</v>
      </c>
      <c r="AY8" s="2">
        <v>287383239</v>
      </c>
      <c r="AZ8" s="12">
        <f>(I8-AS8)/AS8</f>
        <v>0.24538301278018684</v>
      </c>
      <c r="BA8" s="4">
        <f>(I8/AS8)^(1/7)-1</f>
        <v>3.1845573341490629E-2</v>
      </c>
      <c r="BB8" s="4">
        <f>E8/C8</f>
        <v>-2.9494604392384629E-2</v>
      </c>
      <c r="BC8" s="4">
        <f>L8/J8</f>
        <v>1.3308939844272387E-2</v>
      </c>
      <c r="BD8" s="4">
        <f>S8/Q8</f>
        <v>0.12012309448217184</v>
      </c>
      <c r="BE8" s="4">
        <f>Z8/X8</f>
        <v>0.11075935086369784</v>
      </c>
      <c r="BF8" s="4">
        <f>AG8/AE8</f>
        <v>8.1315688545647365E-4</v>
      </c>
      <c r="BG8" s="4">
        <f>AN8/AL8</f>
        <v>0.2002304107930247</v>
      </c>
      <c r="BH8" s="4">
        <f>AU8/AS8</f>
        <v>0.16637238329557169</v>
      </c>
      <c r="BI8" s="12">
        <f>AVERAGE(BB8:BH8)</f>
        <v>8.3158961681687196E-2</v>
      </c>
      <c r="BJ8" s="4">
        <f>_xlfn.STDEV.P((BB8:BH8))</f>
        <v>8.2035714694307246E-2</v>
      </c>
      <c r="BK8" s="12">
        <f>SUM(F8:H8)/C8</f>
        <v>6.4183004133334914E-2</v>
      </c>
      <c r="BL8" s="12">
        <f>SUM(M8:O8)/J8</f>
        <v>6.0332166410263892E-2</v>
      </c>
      <c r="BM8" s="12">
        <f>SUM(T8:V8)/Q8</f>
        <v>6.238048582770115E-2</v>
      </c>
      <c r="BN8" s="12">
        <f>SUM(AA8:AC8)/X8</f>
        <v>6.343901376003945E-2</v>
      </c>
      <c r="BO8" s="12">
        <f>SUM(AH8:AJ8)/AE8</f>
        <v>5.9556608468498105E-2</v>
      </c>
      <c r="BP8" s="12">
        <f>SUM(AO8:AQ8)/AL8</f>
        <v>5.9256072341783303E-2</v>
      </c>
      <c r="BQ8" s="12">
        <f>SUM(AV8:AX8)/AS8</f>
        <v>6.8137567798877738E-2</v>
      </c>
      <c r="BR8" s="12">
        <f>AVERAGE(BK8:BQ8)</f>
        <v>6.2469274105785511E-2</v>
      </c>
      <c r="BS8" s="4">
        <f>_xlfn.STDEV.P((BK8:BQ8))</f>
        <v>2.912785077327461E-3</v>
      </c>
    </row>
    <row r="10" spans="1:71" ht="15" thickBot="1" x14ac:dyDescent="0.4">
      <c r="BC10" t="s">
        <v>304</v>
      </c>
      <c r="BD10" t="s">
        <v>305</v>
      </c>
    </row>
    <row r="11" spans="1:71" ht="15" thickBot="1" x14ac:dyDescent="0.4">
      <c r="A11" s="23" t="s">
        <v>306</v>
      </c>
      <c r="BC11" s="24">
        <v>2008</v>
      </c>
      <c r="BD11" s="25">
        <v>-0.37</v>
      </c>
    </row>
    <row r="12" spans="1:71" ht="15" thickBot="1" x14ac:dyDescent="0.4">
      <c r="BC12" s="24">
        <v>2009</v>
      </c>
      <c r="BD12" s="25">
        <v>0.26500000000000001</v>
      </c>
    </row>
    <row r="13" spans="1:71" ht="15" thickBot="1" x14ac:dyDescent="0.4">
      <c r="BC13" s="24">
        <v>2010</v>
      </c>
      <c r="BD13" s="25">
        <v>0.151</v>
      </c>
    </row>
    <row r="14" spans="1:71" ht="15" thickBot="1" x14ac:dyDescent="0.4">
      <c r="BC14" s="24">
        <v>2011</v>
      </c>
      <c r="BD14" s="25">
        <v>2.1000000000000001E-2</v>
      </c>
    </row>
    <row r="15" spans="1:71" ht="15" thickBot="1" x14ac:dyDescent="0.4">
      <c r="BC15" s="24">
        <v>2012</v>
      </c>
      <c r="BD15" s="25">
        <v>0.16</v>
      </c>
    </row>
    <row r="16" spans="1:71" ht="15" thickBot="1" x14ac:dyDescent="0.4">
      <c r="BC16" s="24">
        <v>2013</v>
      </c>
      <c r="BD16" s="25">
        <v>0.32400000000000001</v>
      </c>
    </row>
    <row r="17" spans="55:57" ht="15" thickBot="1" x14ac:dyDescent="0.4">
      <c r="BC17" s="24">
        <v>2014</v>
      </c>
      <c r="BD17" s="25">
        <v>0.13700000000000001</v>
      </c>
    </row>
    <row r="18" spans="55:57" ht="15" thickBot="1" x14ac:dyDescent="0.4">
      <c r="BC18" s="24">
        <v>2015</v>
      </c>
      <c r="BD18" s="25">
        <v>1.4E-2</v>
      </c>
      <c r="BE18" t="s">
        <v>307</v>
      </c>
    </row>
    <row r="19" spans="55:57" ht="15" thickBot="1" x14ac:dyDescent="0.4">
      <c r="BC19" s="24">
        <v>2016</v>
      </c>
      <c r="BD19" s="25">
        <v>0.11899999999999999</v>
      </c>
    </row>
    <row r="20" spans="55:57" x14ac:dyDescent="0.35">
      <c r="BC20" s="26" t="s">
        <v>308</v>
      </c>
    </row>
  </sheetData>
  <hyperlinks>
    <hyperlink ref="BC20" r:id="rId1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Doc</vt:lpstr>
      <vt:lpstr>Exploring</vt:lpstr>
      <vt:lpstr>Endowments</vt:lpstr>
      <vt:lpstr>HistInvRet</vt:lpstr>
      <vt:lpstr>HistCAGR</vt:lpstr>
      <vt:lpstr>HistDraw</vt:lpstr>
      <vt:lpstr>EndowmentsAdmin</vt:lpstr>
      <vt:lpstr>Comparing</vt:lpstr>
      <vt:lpstr>EndowDPUWab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Barreto</dc:creator>
  <cp:lastModifiedBy>Humberto Barreto</cp:lastModifiedBy>
  <dcterms:created xsi:type="dcterms:W3CDTF">2018-01-19T19:37:11Z</dcterms:created>
  <dcterms:modified xsi:type="dcterms:W3CDTF">2018-04-03T14:15:39Z</dcterms:modified>
</cp:coreProperties>
</file>