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barreto\Box Sync\Bert and Michele\Higher Ed project\Paper\FinalExcelforPaper\"/>
    </mc:Choice>
  </mc:AlternateContent>
  <bookViews>
    <workbookView xWindow="0" yWindow="0" windowWidth="19200" windowHeight="7050"/>
  </bookViews>
  <sheets>
    <sheet name="Doc" sheetId="2" r:id="rId1"/>
    <sheet name="HistSub" sheetId="5" r:id="rId2"/>
    <sheet name="Tuition" sheetId="1" r:id="rId3"/>
    <sheet name="Comparing" sheetId="3" r:id="rId4"/>
    <sheet name="Replicating" sheetId="4" r:id="rId5"/>
  </sheets>
  <definedNames>
    <definedName name="_xlnm._FilterDatabase" localSheetId="3" hidden="1">Comparing!$A$1:$O$47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3" l="1"/>
  <c r="D49" i="3"/>
  <c r="M11" i="3" l="1"/>
  <c r="N11" i="3" s="1"/>
  <c r="O11" i="3" s="1"/>
  <c r="W17" i="4" l="1"/>
  <c r="N16" i="4"/>
  <c r="M4" i="4" l="1"/>
  <c r="M5" i="4"/>
  <c r="M6" i="4"/>
  <c r="M7" i="4"/>
  <c r="M8" i="4"/>
  <c r="M9" i="4"/>
  <c r="M10" i="4"/>
  <c r="M11" i="4"/>
  <c r="M12" i="4"/>
  <c r="M13" i="4"/>
  <c r="M14" i="4"/>
  <c r="M3" i="4"/>
  <c r="N21" i="3" l="1"/>
  <c r="O21" i="3" s="1"/>
  <c r="N32" i="3"/>
  <c r="O32" i="3" s="1"/>
  <c r="N28" i="3"/>
  <c r="O28" i="3" s="1"/>
  <c r="N44" i="3"/>
  <c r="O44" i="3" s="1"/>
  <c r="N7" i="3"/>
  <c r="O7" i="3" s="1"/>
  <c r="M18" i="3"/>
  <c r="N18" i="3" s="1"/>
  <c r="O18" i="3" s="1"/>
  <c r="M10" i="3"/>
  <c r="N10" i="3" s="1"/>
  <c r="O10" i="3" s="1"/>
  <c r="M43" i="3"/>
  <c r="N43" i="3" s="1"/>
  <c r="O43" i="3" s="1"/>
  <c r="M29" i="3"/>
  <c r="N29" i="3" s="1"/>
  <c r="O29" i="3" s="1"/>
  <c r="M2" i="3"/>
  <c r="N2" i="3" s="1"/>
  <c r="O2" i="3" s="1"/>
  <c r="M41" i="3"/>
  <c r="N41" i="3" s="1"/>
  <c r="O41" i="3" s="1"/>
  <c r="M9" i="3"/>
  <c r="N9" i="3" s="1"/>
  <c r="O9" i="3" s="1"/>
  <c r="M21" i="3"/>
  <c r="M38" i="3"/>
  <c r="N38" i="3" s="1"/>
  <c r="O38" i="3" s="1"/>
  <c r="M40" i="3"/>
  <c r="N40" i="3" s="1"/>
  <c r="O40" i="3" s="1"/>
  <c r="M17" i="3"/>
  <c r="N17" i="3" s="1"/>
  <c r="O17" i="3" s="1"/>
  <c r="M39" i="3"/>
  <c r="N39" i="3" s="1"/>
  <c r="O39" i="3" s="1"/>
  <c r="M31" i="3"/>
  <c r="N31" i="3" s="1"/>
  <c r="O31" i="3" s="1"/>
  <c r="M33" i="3"/>
  <c r="N33" i="3" s="1"/>
  <c r="O33" i="3" s="1"/>
  <c r="M35" i="3"/>
  <c r="N35" i="3" s="1"/>
  <c r="O35" i="3" s="1"/>
  <c r="M32" i="3"/>
  <c r="M14" i="3"/>
  <c r="N14" i="3" s="1"/>
  <c r="O14" i="3" s="1"/>
  <c r="M25" i="3"/>
  <c r="N25" i="3" s="1"/>
  <c r="O25" i="3" s="1"/>
  <c r="M6" i="3"/>
  <c r="N6" i="3" s="1"/>
  <c r="O6" i="3" s="1"/>
  <c r="M27" i="3"/>
  <c r="N27" i="3" s="1"/>
  <c r="O27" i="3" s="1"/>
  <c r="M46" i="3"/>
  <c r="N46" i="3" s="1"/>
  <c r="O46" i="3" s="1"/>
  <c r="M12" i="3"/>
  <c r="N12" i="3" s="1"/>
  <c r="O12" i="3" s="1"/>
  <c r="M24" i="3"/>
  <c r="N24" i="3" s="1"/>
  <c r="O24" i="3" s="1"/>
  <c r="M28" i="3"/>
  <c r="M13" i="3"/>
  <c r="N13" i="3" s="1"/>
  <c r="O13" i="3" s="1"/>
  <c r="M34" i="3"/>
  <c r="N34" i="3" s="1"/>
  <c r="O34" i="3" s="1"/>
  <c r="M5" i="3"/>
  <c r="N5" i="3" s="1"/>
  <c r="O5" i="3" s="1"/>
  <c r="M42" i="3"/>
  <c r="N42" i="3" s="1"/>
  <c r="O42" i="3" s="1"/>
  <c r="M15" i="3"/>
  <c r="N15" i="3" s="1"/>
  <c r="O15" i="3" s="1"/>
  <c r="M8" i="3"/>
  <c r="N8" i="3" s="1"/>
  <c r="O8" i="3" s="1"/>
  <c r="M26" i="3"/>
  <c r="N26" i="3" s="1"/>
  <c r="O26" i="3" s="1"/>
  <c r="M44" i="3"/>
  <c r="M3" i="3"/>
  <c r="N3" i="3" s="1"/>
  <c r="O3" i="3" s="1"/>
  <c r="M16" i="3"/>
  <c r="N16" i="3" s="1"/>
  <c r="O16" i="3" s="1"/>
  <c r="M47" i="3"/>
  <c r="N47" i="3" s="1"/>
  <c r="O47" i="3" s="1"/>
  <c r="M19" i="3"/>
  <c r="N19" i="3" s="1"/>
  <c r="O19" i="3" s="1"/>
  <c r="M37" i="3"/>
  <c r="N37" i="3" s="1"/>
  <c r="O37" i="3" s="1"/>
  <c r="M23" i="3"/>
  <c r="N23" i="3" s="1"/>
  <c r="O23" i="3" s="1"/>
  <c r="M20" i="3"/>
  <c r="N20" i="3" s="1"/>
  <c r="O20" i="3" s="1"/>
  <c r="M7" i="3"/>
  <c r="M30" i="3"/>
  <c r="N30" i="3" s="1"/>
  <c r="O30" i="3" s="1"/>
  <c r="M45" i="3"/>
  <c r="N45" i="3" s="1"/>
  <c r="O45" i="3" s="1"/>
  <c r="M22" i="3"/>
  <c r="N22" i="3" s="1"/>
  <c r="O22" i="3" s="1"/>
  <c r="M4" i="3"/>
  <c r="N4" i="3" s="1"/>
  <c r="O4" i="3" s="1"/>
  <c r="M36" i="3"/>
  <c r="N36" i="3" s="1"/>
  <c r="O36" i="3" s="1"/>
  <c r="H36" i="3"/>
  <c r="I36" i="3"/>
  <c r="H18" i="3"/>
  <c r="I18" i="3"/>
  <c r="H10" i="3"/>
  <c r="I10" i="3"/>
  <c r="H43" i="3"/>
  <c r="I43" i="3"/>
  <c r="H29" i="3"/>
  <c r="I29" i="3"/>
  <c r="H2" i="3"/>
  <c r="I2" i="3"/>
  <c r="H41" i="3"/>
  <c r="I41" i="3"/>
  <c r="H9" i="3"/>
  <c r="I9" i="3"/>
  <c r="H21" i="3"/>
  <c r="I21" i="3"/>
  <c r="H11" i="3"/>
  <c r="I11" i="3"/>
  <c r="H38" i="3"/>
  <c r="I38" i="3"/>
  <c r="H40" i="3"/>
  <c r="I40" i="3"/>
  <c r="H17" i="3"/>
  <c r="I17" i="3"/>
  <c r="H39" i="3"/>
  <c r="I39" i="3"/>
  <c r="H31" i="3"/>
  <c r="I31" i="3"/>
  <c r="H33" i="3"/>
  <c r="I33" i="3"/>
  <c r="H35" i="3"/>
  <c r="I35" i="3"/>
  <c r="H32" i="3"/>
  <c r="I32" i="3"/>
  <c r="H14" i="3"/>
  <c r="I14" i="3"/>
  <c r="H25" i="3"/>
  <c r="I25" i="3"/>
  <c r="H6" i="3"/>
  <c r="I6" i="3"/>
  <c r="H27" i="3"/>
  <c r="I27" i="3"/>
  <c r="H46" i="3"/>
  <c r="I46" i="3"/>
  <c r="H12" i="3"/>
  <c r="I12" i="3"/>
  <c r="H24" i="3"/>
  <c r="I24" i="3"/>
  <c r="H28" i="3"/>
  <c r="I28" i="3"/>
  <c r="H13" i="3"/>
  <c r="I13" i="3"/>
  <c r="H34" i="3"/>
  <c r="I34" i="3"/>
  <c r="H5" i="3"/>
  <c r="I5" i="3"/>
  <c r="H42" i="3"/>
  <c r="I42" i="3"/>
  <c r="H15" i="3"/>
  <c r="I15" i="3"/>
  <c r="H8" i="3"/>
  <c r="I8" i="3"/>
  <c r="H26" i="3"/>
  <c r="I26" i="3"/>
  <c r="H44" i="3"/>
  <c r="I44" i="3"/>
  <c r="H3" i="3"/>
  <c r="I3" i="3"/>
  <c r="H16" i="3"/>
  <c r="I16" i="3"/>
  <c r="H47" i="3"/>
  <c r="I47" i="3"/>
  <c r="H19" i="3"/>
  <c r="I19" i="3"/>
  <c r="H37" i="3"/>
  <c r="I37" i="3"/>
  <c r="H23" i="3"/>
  <c r="I23" i="3"/>
  <c r="H20" i="3"/>
  <c r="I20" i="3"/>
  <c r="H7" i="3"/>
  <c r="I7" i="3"/>
  <c r="H30" i="3"/>
  <c r="I30" i="3"/>
  <c r="H45" i="3"/>
  <c r="I45" i="3"/>
  <c r="H22" i="3"/>
  <c r="I22" i="3"/>
  <c r="H4" i="3"/>
  <c r="I4" i="3"/>
  <c r="F48" i="1" l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<sst xmlns="http://schemas.openxmlformats.org/spreadsheetml/2006/main" count="340" uniqueCount="191">
  <si>
    <t>ns1:BusinessCd</t>
  </si>
  <si>
    <t>ns1:TotalRevenueColumnAmt</t>
  </si>
  <si>
    <t>ns1:CYGrantsAndSimilarPaidAmt</t>
  </si>
  <si>
    <t>EIN</t>
  </si>
  <si>
    <t>Taxpayer Name</t>
  </si>
  <si>
    <t>Description</t>
  </si>
  <si>
    <t>Tuition Revenue</t>
  </si>
  <si>
    <t>Student Grants</t>
  </si>
  <si>
    <t>%Tuition Subsidized</t>
  </si>
  <si>
    <t>AGNES SCOTT COLLEGE</t>
  </si>
  <si>
    <t>TUITION &amp; FEE INCOME</t>
  </si>
  <si>
    <t>ALBION COLLEGE</t>
  </si>
  <si>
    <t>TUITION AND FEES</t>
  </si>
  <si>
    <t>ALLEGHENY COLLEGE</t>
  </si>
  <si>
    <t>TRUSTEES OF AMHERST COLLEGE</t>
  </si>
  <si>
    <t>Tuition and other student fees</t>
  </si>
  <si>
    <t>BARNARD COLLEGE</t>
  </si>
  <si>
    <t>Tuition and Fees</t>
  </si>
  <si>
    <t>BATES COLLEGE</t>
  </si>
  <si>
    <t>Student Tuition and Fees</t>
  </si>
  <si>
    <t>BELOIT COLLEGE</t>
  </si>
  <si>
    <t>TUITION &amp; FEES</t>
  </si>
  <si>
    <t>BOWDOIN COLLEGE</t>
  </si>
  <si>
    <t>CARLETON COLLEGE</t>
  </si>
  <si>
    <t>estimated</t>
  </si>
  <si>
    <t>CENTRE COLLEGE</t>
  </si>
  <si>
    <t>COLBY COLLEGE</t>
  </si>
  <si>
    <t>Tuition and fees</t>
  </si>
  <si>
    <t>COLLEGE OF THE HOLY CROSS</t>
  </si>
  <si>
    <t>CORNELL COLLEGE</t>
  </si>
  <si>
    <t>DAVIDSON COLLEGE</t>
  </si>
  <si>
    <t>TUITION AND STUDENT FEES</t>
  </si>
  <si>
    <t>DENISON UNIVERSITY</t>
  </si>
  <si>
    <t>DEPAUW UNIVERSITY</t>
  </si>
  <si>
    <t>DICKINSON COLLEGE</t>
  </si>
  <si>
    <t>FRANKLIN AND MARSHALL COLLEGE</t>
  </si>
  <si>
    <t>GETTYSBURG COLLEGE</t>
  </si>
  <si>
    <t>TRUSTEES OF GRINNELL COLLEGE</t>
  </si>
  <si>
    <t>TRUSTEES OF HAMILTON COLLEGE</t>
  </si>
  <si>
    <t>HAMPDEN SYDNEY COLLEGE</t>
  </si>
  <si>
    <t>Gross Tuition &amp; Fees</t>
  </si>
  <si>
    <t>HANOVER COLLEGE</t>
  </si>
  <si>
    <t>STUDENT FEES AND TUITION</t>
  </si>
  <si>
    <t>HAVERFORD COLLEGE</t>
  </si>
  <si>
    <t>KALAMAZOO COLLEGE</t>
  </si>
  <si>
    <t>KENYON COLLEGE</t>
  </si>
  <si>
    <t>KNOX COLLEGE</t>
  </si>
  <si>
    <t>LAFAYETTE COLLEGE</t>
  </si>
  <si>
    <t>LAWRENCE UNIVERSITY</t>
  </si>
  <si>
    <t>LYCOMING COLLEGE</t>
  </si>
  <si>
    <t>MACALESTER COLLEGE</t>
  </si>
  <si>
    <t>POMONA COLLEGE</t>
  </si>
  <si>
    <t>RANDOLPH-MACON COLLEGE</t>
  </si>
  <si>
    <t>RIPON COLLEGE</t>
  </si>
  <si>
    <t>SCRIPPS COLLEGE</t>
  </si>
  <si>
    <t>Tuition, Room &amp; Board</t>
  </si>
  <si>
    <t>SOUTHWESTERN UNIVERSITY</t>
  </si>
  <si>
    <t>SPELMAN COLLEGE</t>
  </si>
  <si>
    <t>SWARTHMORE COLLEGE</t>
  </si>
  <si>
    <t>COLLEGE OF WOOSTER</t>
  </si>
  <si>
    <t>TRUSTEES OF UNION COLLEGE</t>
  </si>
  <si>
    <t>TUTION &amp; FEES</t>
  </si>
  <si>
    <t>URSINUS COLLEGE</t>
  </si>
  <si>
    <t>Academic Intsruction -- Tuition and Fees</t>
  </si>
  <si>
    <t>VASSAR COLLEGE</t>
  </si>
  <si>
    <t>WABASH COLLEGE</t>
  </si>
  <si>
    <t>WELLESLEY COLLEGE</t>
  </si>
  <si>
    <t>STUDENT TUITION AND FEES</t>
  </si>
  <si>
    <t>WHEATON COLLEGE MA</t>
  </si>
  <si>
    <t>WHITMAN COLLEGE</t>
  </si>
  <si>
    <t>STUDENT TUITION &amp; FEES</t>
  </si>
  <si>
    <t>From Form990OurSmallSample.xlsm after cleaning and checking data with pdfs.</t>
  </si>
  <si>
    <t>Whitman College</t>
  </si>
  <si>
    <t>Wheaton College</t>
  </si>
  <si>
    <t>Wellesley College</t>
  </si>
  <si>
    <t>Wabash College</t>
  </si>
  <si>
    <t>Vassar College</t>
  </si>
  <si>
    <t>Ursinus College</t>
  </si>
  <si>
    <t>Union College</t>
  </si>
  <si>
    <t>The College of Wooster</t>
  </si>
  <si>
    <t>Swarthmore College</t>
  </si>
  <si>
    <t>Spelman College</t>
  </si>
  <si>
    <t>Southwestern University</t>
  </si>
  <si>
    <t>Scripps College</t>
  </si>
  <si>
    <t>Ripon College</t>
  </si>
  <si>
    <t>Randolph-Macon College</t>
  </si>
  <si>
    <t>Pomona College</t>
  </si>
  <si>
    <t>Macalester College</t>
  </si>
  <si>
    <t>Lycoming College</t>
  </si>
  <si>
    <t>Lawrence University</t>
  </si>
  <si>
    <t>Lafayette College</t>
  </si>
  <si>
    <t>Knox College</t>
  </si>
  <si>
    <t>Kenyon College</t>
  </si>
  <si>
    <t>Kalamazoo College</t>
  </si>
  <si>
    <t>Haverford College</t>
  </si>
  <si>
    <t>Hanover College</t>
  </si>
  <si>
    <t>Hampden-Sydney College</t>
  </si>
  <si>
    <t>Hamilton College</t>
  </si>
  <si>
    <t>Grinnell College</t>
  </si>
  <si>
    <t>Gettysburg College</t>
  </si>
  <si>
    <t>Franklin and Marshall College</t>
  </si>
  <si>
    <t>Dickinson College</t>
  </si>
  <si>
    <t>DePauw University</t>
  </si>
  <si>
    <t>Denison University</t>
  </si>
  <si>
    <t>Davidson College</t>
  </si>
  <si>
    <t>Cornell College</t>
  </si>
  <si>
    <t>College of the Holy Cross</t>
  </si>
  <si>
    <t>Colby College</t>
  </si>
  <si>
    <t>Centre College</t>
  </si>
  <si>
    <t>Carleton College</t>
  </si>
  <si>
    <t>Bowdoin College</t>
  </si>
  <si>
    <t>Beloit College</t>
  </si>
  <si>
    <t>Bates College</t>
  </si>
  <si>
    <t>Barnard College</t>
  </si>
  <si>
    <t>Amherst College</t>
  </si>
  <si>
    <t>Allegheny College</t>
  </si>
  <si>
    <t>Albion College</t>
  </si>
  <si>
    <t>Agnes Scott College</t>
  </si>
  <si>
    <t>Check Tuition</t>
  </si>
  <si>
    <t>Check Fte</t>
  </si>
  <si>
    <t>Published out-of-state tuition and fees 2013-14 (IC2013_AY)</t>
  </si>
  <si>
    <t>Published in-state tuition and fees 2013-14 (IC2013_AY)</t>
  </si>
  <si>
    <t>Published in-district tuition and fees 2013-14 (IC2013_AY)</t>
  </si>
  <si>
    <t>Reported full-time equivalent (FTE) undergraduate enrollment  2013-14 (EFIA2014_RV)</t>
  </si>
  <si>
    <t>Estimated full-time equivalent (FTE) undergraduate enrollment  2013-14 (EFIA2014_RV)</t>
  </si>
  <si>
    <t>Institution Name</t>
  </si>
  <si>
    <t>UnitID</t>
  </si>
  <si>
    <t>Added Check columns: FTE different for some schools for reported versus estimated (whatever that means), but tuition and fees same for in district, state, and out of state for all schools</t>
  </si>
  <si>
    <t>Checked a few by hand and they are correct for 2013-14 year</t>
  </si>
  <si>
    <t>Form 990 FTE</t>
  </si>
  <si>
    <t>Removed Lyon, Marlboro, Thomas Aquinas, and Wells from Tuition sheet</t>
  </si>
  <si>
    <t>Copied Revenue column from Tuition sheet to Data sheet</t>
  </si>
  <si>
    <t>Computed diff and %diff and made chart.</t>
  </si>
  <si>
    <t>Results are interesting:</t>
  </si>
  <si>
    <t>1) there are differences</t>
  </si>
  <si>
    <t>2) some are big</t>
  </si>
  <si>
    <t>On 16 Feb 2018, this table below was shown so I wanted to replicate it with 990 data.</t>
  </si>
  <si>
    <t>I don't know how they measured Academic Costs.</t>
  </si>
  <si>
    <t>Notes:</t>
  </si>
  <si>
    <t>990 data is 2013-14 year (not 14-15).</t>
  </si>
  <si>
    <t>I will use Total Expenses.</t>
  </si>
  <si>
    <t>Oddly alphabetized from Z to A so I will do that also.</t>
  </si>
  <si>
    <t>OHIO WESLEYAN</t>
  </si>
  <si>
    <t>OBERLIN COLLEGE</t>
  </si>
  <si>
    <t>HOPE COLLEGE</t>
  </si>
  <si>
    <t>EARLHAM</t>
  </si>
  <si>
    <t>Total Expenses</t>
  </si>
  <si>
    <t>Total Expenses/Tuition Revenue</t>
  </si>
  <si>
    <t>https://www.guidestar.org</t>
  </si>
  <si>
    <t>Got missing ones directly from</t>
  </si>
  <si>
    <t>Admin Acad Cost as % of TF</t>
  </si>
  <si>
    <t>Only real outlier is Wabash</t>
  </si>
  <si>
    <t xml:space="preserve">2014-15 </t>
  </si>
  <si>
    <t>Wabash</t>
  </si>
  <si>
    <t>Tuition &amp; Fees</t>
  </si>
  <si>
    <t>%</t>
  </si>
  <si>
    <t>still far away</t>
  </si>
  <si>
    <t>Diff IPEDS - 990</t>
  </si>
  <si>
    <t>% Diff IPEDS - 990</t>
  </si>
  <si>
    <t>Variable</t>
  </si>
  <si>
    <t>Number Obs</t>
  </si>
  <si>
    <t>Number Non-missing</t>
  </si>
  <si>
    <t>Number Missing</t>
  </si>
  <si>
    <t>Number of Unique values</t>
  </si>
  <si>
    <t>Mean</t>
  </si>
  <si>
    <t>SD</t>
  </si>
  <si>
    <t>Min</t>
  </si>
  <si>
    <t>25th Percentile</t>
  </si>
  <si>
    <t>Median</t>
  </si>
  <si>
    <t>75th Percentile</t>
  </si>
  <si>
    <t>Max</t>
  </si>
  <si>
    <t>Data Source: Tuition!$F$2:$F$48</t>
  </si>
  <si>
    <t>No. Obs.</t>
  </si>
  <si>
    <t>Note: Class intervals include the left endpoint, but not the right endpoint, with the exception of the last interval, which includes both endpoints.</t>
  </si>
  <si>
    <t>0.272 to 0.297</t>
  </si>
  <si>
    <t>0.297 to 0.323</t>
  </si>
  <si>
    <t>0.323 to 0.348</t>
  </si>
  <si>
    <t>0.348 to 0.373</t>
  </si>
  <si>
    <t>0.373 to 0.398</t>
  </si>
  <si>
    <t>0.398 to 0.423</t>
  </si>
  <si>
    <t>0.423 to 0.449</t>
  </si>
  <si>
    <t>0.449 to 0.474</t>
  </si>
  <si>
    <t>0.474 to 0.499</t>
  </si>
  <si>
    <t>0.499 to 0.524</t>
  </si>
  <si>
    <t>0.524 to 0.549</t>
  </si>
  <si>
    <t>0.549 to 0.574</t>
  </si>
  <si>
    <t>0.574 to 0.6</t>
  </si>
  <si>
    <t>0.6 to 0.625</t>
  </si>
  <si>
    <t>0.625 to 0.65</t>
  </si>
  <si>
    <t>Downloaded IPEDS data in Comparing sheet</t>
  </si>
  <si>
    <t>Computed FTE = total revenue/tuition &amp; fees (sticker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</si>
</sst>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2" applyNumberFormat="1" applyFont="1"/>
    <xf numFmtId="0" fontId="0" fillId="0" borderId="0" xfId="0" applyFill="1" applyBorder="1"/>
    <xf numFmtId="0" fontId="2" fillId="0" borderId="0" xfId="0" applyFont="1"/>
    <xf numFmtId="0" fontId="3" fillId="0" borderId="0" xfId="3"/>
    <xf numFmtId="9" fontId="0" fillId="0" borderId="0" xfId="2" applyFont="1"/>
    <xf numFmtId="164" fontId="0" fillId="0" borderId="1" xfId="1" applyNumberFormat="1" applyFont="1" applyFill="1" applyBorder="1"/>
    <xf numFmtId="165" fontId="0" fillId="0" borderId="0" xfId="2" applyNumberFormat="1" applyFont="1" applyFill="1"/>
    <xf numFmtId="0" fontId="0" fillId="0" borderId="2" xfId="0" applyBorder="1"/>
    <xf numFmtId="0" fontId="0" fillId="0" borderId="2" xfId="0" applyBorder="1" applyAlignment="1">
      <alignment horizontal="center" wrapText="1"/>
    </xf>
    <xf numFmtId="165" fontId="0" fillId="0" borderId="2" xfId="2" applyNumberFormat="1" applyFont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 of %Tuition Subsidized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HistSub!$AK$1:$AK$32</c:f>
              <c:numCache>
                <c:formatCode>General</c:formatCode>
                <c:ptCount val="32"/>
                <c:pt idx="0">
                  <c:v>0.2722866544249673</c:v>
                </c:pt>
                <c:pt idx="1">
                  <c:v>0.2722866544249673</c:v>
                </c:pt>
                <c:pt idx="2">
                  <c:v>0.29746493577644029</c:v>
                </c:pt>
                <c:pt idx="3">
                  <c:v>0.29746493577644029</c:v>
                </c:pt>
                <c:pt idx="4">
                  <c:v>0.32264321712791322</c:v>
                </c:pt>
                <c:pt idx="5">
                  <c:v>0.32264321712791322</c:v>
                </c:pt>
                <c:pt idx="6">
                  <c:v>0.3478214984793862</c:v>
                </c:pt>
                <c:pt idx="7">
                  <c:v>0.3478214984793862</c:v>
                </c:pt>
                <c:pt idx="8">
                  <c:v>0.37299977983085919</c:v>
                </c:pt>
                <c:pt idx="9">
                  <c:v>0.37299977983085919</c:v>
                </c:pt>
                <c:pt idx="10">
                  <c:v>0.39817806118233212</c:v>
                </c:pt>
                <c:pt idx="11">
                  <c:v>0.39817806118233212</c:v>
                </c:pt>
                <c:pt idx="12">
                  <c:v>0.42335634253380511</c:v>
                </c:pt>
                <c:pt idx="13">
                  <c:v>0.42335634253380511</c:v>
                </c:pt>
                <c:pt idx="14">
                  <c:v>0.44853462388527809</c:v>
                </c:pt>
                <c:pt idx="15">
                  <c:v>0.44853462388527809</c:v>
                </c:pt>
                <c:pt idx="16">
                  <c:v>0.47371290523675103</c:v>
                </c:pt>
                <c:pt idx="17">
                  <c:v>0.47371290523675103</c:v>
                </c:pt>
                <c:pt idx="18">
                  <c:v>0.49889118658822396</c:v>
                </c:pt>
                <c:pt idx="19">
                  <c:v>0.49889118658822396</c:v>
                </c:pt>
                <c:pt idx="20">
                  <c:v>0.52406946793969689</c:v>
                </c:pt>
                <c:pt idx="21">
                  <c:v>0.52406946793969689</c:v>
                </c:pt>
                <c:pt idx="22">
                  <c:v>0.54924774929116993</c:v>
                </c:pt>
                <c:pt idx="23">
                  <c:v>0.54924774929116993</c:v>
                </c:pt>
                <c:pt idx="24">
                  <c:v>0.57442603064264297</c:v>
                </c:pt>
                <c:pt idx="25">
                  <c:v>0.57442603064264297</c:v>
                </c:pt>
                <c:pt idx="26">
                  <c:v>0.5996043119941159</c:v>
                </c:pt>
                <c:pt idx="27">
                  <c:v>0.5996043119941159</c:v>
                </c:pt>
                <c:pt idx="28">
                  <c:v>0.62478259334558883</c:v>
                </c:pt>
                <c:pt idx="29">
                  <c:v>0.62478259334558883</c:v>
                </c:pt>
                <c:pt idx="30">
                  <c:v>0.64996087469706176</c:v>
                </c:pt>
                <c:pt idx="31">
                  <c:v>0.64996087469706176</c:v>
                </c:pt>
              </c:numCache>
            </c:numRef>
          </c:xVal>
          <c:yVal>
            <c:numRef>
              <c:f>HistSub!$AL$1:$AL$32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6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F3-4AF6-B969-6EC848758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28456"/>
        <c:axId val="598232720"/>
      </c:scatterChart>
      <c:valAx>
        <c:axId val="598228456"/>
        <c:scaling>
          <c:orientation val="minMax"/>
          <c:max val="0.64996087469706176"/>
          <c:min val="0.2722866544249673"/>
        </c:scaling>
        <c:delete val="0"/>
        <c:axPos val="b"/>
        <c:numFmt formatCode="0%" sourceLinked="0"/>
        <c:majorTickMark val="out"/>
        <c:minorTickMark val="none"/>
        <c:tickLblPos val="nextTo"/>
        <c:crossAx val="598232720"/>
        <c:crosses val="autoZero"/>
        <c:crossBetween val="midCat"/>
      </c:valAx>
      <c:valAx>
        <c:axId val="598232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228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 FTE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Comparing!$M$2:$M$47</c:f>
              <c:numCache>
                <c:formatCode>General</c:formatCode>
                <c:ptCount val="46"/>
                <c:pt idx="0">
                  <c:v>2251.8238773274916</c:v>
                </c:pt>
                <c:pt idx="1">
                  <c:v>1268.2640681239575</c:v>
                </c:pt>
                <c:pt idx="2">
                  <c:v>1574.7250344827587</c:v>
                </c:pt>
                <c:pt idx="3">
                  <c:v>1695.6630524426332</c:v>
                </c:pt>
                <c:pt idx="4">
                  <c:v>1960.6277126736111</c:v>
                </c:pt>
                <c:pt idx="5">
                  <c:v>2537.7978701190227</c:v>
                </c:pt>
                <c:pt idx="6">
                  <c:v>1620.4467416245984</c:v>
                </c:pt>
                <c:pt idx="7">
                  <c:v>1839.0837477445759</c:v>
                </c:pt>
                <c:pt idx="8">
                  <c:v>2101.3877237851661</c:v>
                </c:pt>
                <c:pt idx="9">
                  <c:v>1368.2325559276335</c:v>
                </c:pt>
                <c:pt idx="10">
                  <c:v>1243.9908422489323</c:v>
                </c:pt>
                <c:pt idx="11">
                  <c:v>1389.3028856027931</c:v>
                </c:pt>
                <c:pt idx="12">
                  <c:v>2658.2672552866798</c:v>
                </c:pt>
                <c:pt idx="13">
                  <c:v>1989.6258482418261</c:v>
                </c:pt>
                <c:pt idx="14">
                  <c:v>1503.7651532349603</c:v>
                </c:pt>
                <c:pt idx="15">
                  <c:v>1102.0926708756519</c:v>
                </c:pt>
                <c:pt idx="16">
                  <c:v>1290.4247316301905</c:v>
                </c:pt>
                <c:pt idx="17">
                  <c:v>1523.3463035019456</c:v>
                </c:pt>
                <c:pt idx="18">
                  <c:v>1567.2849090500786</c:v>
                </c:pt>
                <c:pt idx="19">
                  <c:v>1948.6899083761127</c:v>
                </c:pt>
                <c:pt idx="20">
                  <c:v>1632.0997914540533</c:v>
                </c:pt>
                <c:pt idx="21">
                  <c:v>2192.4298813722348</c:v>
                </c:pt>
                <c:pt idx="22">
                  <c:v>1440.8931558935362</c:v>
                </c:pt>
                <c:pt idx="23">
                  <c:v>1639.8776800439803</c:v>
                </c:pt>
                <c:pt idx="24">
                  <c:v>1274.1702439024391</c:v>
                </c:pt>
                <c:pt idx="25">
                  <c:v>1039.7128667808952</c:v>
                </c:pt>
                <c:pt idx="26">
                  <c:v>1799.0342900964067</c:v>
                </c:pt>
                <c:pt idx="27">
                  <c:v>2377.0194016521546</c:v>
                </c:pt>
                <c:pt idx="28">
                  <c:v>866.75301542777004</c:v>
                </c:pt>
                <c:pt idx="29">
                  <c:v>2113.9987702117969</c:v>
                </c:pt>
                <c:pt idx="30">
                  <c:v>2383.9524684022904</c:v>
                </c:pt>
                <c:pt idx="31">
                  <c:v>2234.4719734251967</c:v>
                </c:pt>
                <c:pt idx="32">
                  <c:v>2438.1514215357065</c:v>
                </c:pt>
                <c:pt idx="33">
                  <c:v>2393.9799106174341</c:v>
                </c:pt>
                <c:pt idx="34">
                  <c:v>872.27782568701855</c:v>
                </c:pt>
                <c:pt idx="35">
                  <c:v>2028.9574136276392</c:v>
                </c:pt>
                <c:pt idx="36">
                  <c:v>1886.4947552447552</c:v>
                </c:pt>
                <c:pt idx="37">
                  <c:v>1775.6153235781464</c:v>
                </c:pt>
                <c:pt idx="38">
                  <c:v>2889.3619443440548</c:v>
                </c:pt>
                <c:pt idx="39">
                  <c:v>1205.0141333333333</c:v>
                </c:pt>
                <c:pt idx="40">
                  <c:v>1258.1527884786344</c:v>
                </c:pt>
                <c:pt idx="41">
                  <c:v>1767.1939064714218</c:v>
                </c:pt>
                <c:pt idx="42">
                  <c:v>861.92928110365779</c:v>
                </c:pt>
                <c:pt idx="43">
                  <c:v>2356.4907011985124</c:v>
                </c:pt>
                <c:pt idx="44">
                  <c:v>1150.0637594458437</c:v>
                </c:pt>
                <c:pt idx="45">
                  <c:v>2004.9637898839003</c:v>
                </c:pt>
              </c:numCache>
            </c:numRef>
          </c:xVal>
          <c:yVal>
            <c:numRef>
              <c:f>Comparing!$D$2:$D$47</c:f>
              <c:numCache>
                <c:formatCode>General</c:formatCode>
                <c:ptCount val="46"/>
                <c:pt idx="0">
                  <c:v>1752</c:v>
                </c:pt>
                <c:pt idx="1">
                  <c:v>993</c:v>
                </c:pt>
                <c:pt idx="2">
                  <c:v>1482</c:v>
                </c:pt>
                <c:pt idx="3">
                  <c:v>1600</c:v>
                </c:pt>
                <c:pt idx="4">
                  <c:v>1878</c:v>
                </c:pt>
                <c:pt idx="5">
                  <c:v>2446</c:v>
                </c:pt>
                <c:pt idx="6">
                  <c:v>1577</c:v>
                </c:pt>
                <c:pt idx="7">
                  <c:v>1807</c:v>
                </c:pt>
                <c:pt idx="8">
                  <c:v>2075</c:v>
                </c:pt>
                <c:pt idx="9">
                  <c:v>1360</c:v>
                </c:pt>
                <c:pt idx="10">
                  <c:v>1245</c:v>
                </c:pt>
                <c:pt idx="11">
                  <c:v>1399</c:v>
                </c:pt>
                <c:pt idx="12">
                  <c:v>2684</c:v>
                </c:pt>
                <c:pt idx="13">
                  <c:v>2015</c:v>
                </c:pt>
                <c:pt idx="14">
                  <c:v>1524</c:v>
                </c:pt>
                <c:pt idx="15">
                  <c:v>1118</c:v>
                </c:pt>
                <c:pt idx="16">
                  <c:v>1312</c:v>
                </c:pt>
                <c:pt idx="17">
                  <c:v>1554</c:v>
                </c:pt>
                <c:pt idx="18">
                  <c:v>1602</c:v>
                </c:pt>
                <c:pt idx="19">
                  <c:v>1994</c:v>
                </c:pt>
                <c:pt idx="20">
                  <c:v>1671</c:v>
                </c:pt>
                <c:pt idx="21">
                  <c:v>2246</c:v>
                </c:pt>
                <c:pt idx="22">
                  <c:v>1477</c:v>
                </c:pt>
                <c:pt idx="23">
                  <c:v>1683</c:v>
                </c:pt>
                <c:pt idx="24">
                  <c:v>1309</c:v>
                </c:pt>
                <c:pt idx="25">
                  <c:v>1076</c:v>
                </c:pt>
                <c:pt idx="26">
                  <c:v>1876</c:v>
                </c:pt>
                <c:pt idx="27">
                  <c:v>2497</c:v>
                </c:pt>
                <c:pt idx="28">
                  <c:v>911</c:v>
                </c:pt>
                <c:pt idx="29">
                  <c:v>2234</c:v>
                </c:pt>
                <c:pt idx="30">
                  <c:v>2520</c:v>
                </c:pt>
                <c:pt idx="31">
                  <c:v>2365</c:v>
                </c:pt>
                <c:pt idx="32">
                  <c:v>2583</c:v>
                </c:pt>
                <c:pt idx="33">
                  <c:v>2544</c:v>
                </c:pt>
                <c:pt idx="34">
                  <c:v>929</c:v>
                </c:pt>
                <c:pt idx="35">
                  <c:v>2183</c:v>
                </c:pt>
                <c:pt idx="36">
                  <c:v>2039</c:v>
                </c:pt>
                <c:pt idx="37">
                  <c:v>1924</c:v>
                </c:pt>
                <c:pt idx="38">
                  <c:v>3134</c:v>
                </c:pt>
                <c:pt idx="39">
                  <c:v>1310</c:v>
                </c:pt>
                <c:pt idx="40">
                  <c:v>1372</c:v>
                </c:pt>
                <c:pt idx="41">
                  <c:v>1939</c:v>
                </c:pt>
                <c:pt idx="42">
                  <c:v>959</c:v>
                </c:pt>
                <c:pt idx="43">
                  <c:v>2656</c:v>
                </c:pt>
                <c:pt idx="44">
                  <c:v>1350</c:v>
                </c:pt>
                <c:pt idx="45">
                  <c:v>2422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EF-476B-A9B5-70D01BC68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068840"/>
        <c:axId val="527069168"/>
      </c:scatterChart>
      <c:valAx>
        <c:axId val="52706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Form 990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69168"/>
        <c:crosses val="autoZero"/>
        <c:crossBetween val="midCat"/>
      </c:valAx>
      <c:valAx>
        <c:axId val="52706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IPEDS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068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</a:t>
            </a:r>
            <a:r>
              <a:rPr lang="en-US" sz="1200" baseline="0"/>
              <a:t> Expenses as a % of Tuition and Fees (2013-14)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EE-4CE4-BA8F-197224DE28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Replicating!$I$3:$I$14</c:f>
              <c:strCache>
                <c:ptCount val="12"/>
                <c:pt idx="0">
                  <c:v>WABASH COLLEGE</c:v>
                </c:pt>
                <c:pt idx="1">
                  <c:v>COLLEGE OF WOOSTER</c:v>
                </c:pt>
                <c:pt idx="2">
                  <c:v>OHIO WESLEYAN</c:v>
                </c:pt>
                <c:pt idx="3">
                  <c:v>OBERLIN COLLEGE</c:v>
                </c:pt>
                <c:pt idx="4">
                  <c:v>KENYON COLLEGE</c:v>
                </c:pt>
                <c:pt idx="5">
                  <c:v>KALAMAZOO COLLEGE</c:v>
                </c:pt>
                <c:pt idx="6">
                  <c:v>HOPE COLLEGE</c:v>
                </c:pt>
                <c:pt idx="7">
                  <c:v>EARLHAM</c:v>
                </c:pt>
                <c:pt idx="8">
                  <c:v>DEPAUW UNIVERSITY</c:v>
                </c:pt>
                <c:pt idx="9">
                  <c:v>DENISON UNIVERSITY</c:v>
                </c:pt>
                <c:pt idx="10">
                  <c:v>ALLEGHENY COLLEGE</c:v>
                </c:pt>
                <c:pt idx="11">
                  <c:v>ALBION COLLEGE</c:v>
                </c:pt>
              </c:strCache>
            </c:strRef>
          </c:cat>
          <c:val>
            <c:numRef>
              <c:f>Replicating!$M$3:$M$14</c:f>
              <c:numCache>
                <c:formatCode>0%</c:formatCode>
                <c:ptCount val="12"/>
                <c:pt idx="0">
                  <c:v>2.1283321270126985</c:v>
                </c:pt>
                <c:pt idx="1">
                  <c:v>1.5787888873128857</c:v>
                </c:pt>
                <c:pt idx="2">
                  <c:v>1.5380201115447987</c:v>
                </c:pt>
                <c:pt idx="3">
                  <c:v>1.6965835998187488</c:v>
                </c:pt>
                <c:pt idx="4">
                  <c:v>1.5969918616260246</c:v>
                </c:pt>
                <c:pt idx="5">
                  <c:v>1.5082934143350568</c:v>
                </c:pt>
                <c:pt idx="6">
                  <c:v>1.4272014352015165</c:v>
                </c:pt>
                <c:pt idx="7">
                  <c:v>1.9252345184593977</c:v>
                </c:pt>
                <c:pt idx="8">
                  <c:v>1.7170879902673901</c:v>
                </c:pt>
                <c:pt idx="9">
                  <c:v>1.7549131282477137</c:v>
                </c:pt>
                <c:pt idx="10">
                  <c:v>1.4604771222913711</c:v>
                </c:pt>
                <c:pt idx="11">
                  <c:v>1.668401449303587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E-4CE4-BA8F-197224DE2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8138304"/>
        <c:axId val="568139944"/>
      </c:barChart>
      <c:catAx>
        <c:axId val="568138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39944"/>
        <c:crosses val="autoZero"/>
        <c:auto val="1"/>
        <c:lblAlgn val="ctr"/>
        <c:lblOffset val="100"/>
        <c:noMultiLvlLbl val="0"/>
      </c:catAx>
      <c:valAx>
        <c:axId val="5681399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13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Replicating!$M$3:$M$14</c:f>
              <c:numCache>
                <c:formatCode>0%</c:formatCode>
                <c:ptCount val="12"/>
                <c:pt idx="0">
                  <c:v>2.1283321270126985</c:v>
                </c:pt>
                <c:pt idx="1">
                  <c:v>1.5787888873128857</c:v>
                </c:pt>
                <c:pt idx="2">
                  <c:v>1.5380201115447987</c:v>
                </c:pt>
                <c:pt idx="3">
                  <c:v>1.6965835998187488</c:v>
                </c:pt>
                <c:pt idx="4">
                  <c:v>1.5969918616260246</c:v>
                </c:pt>
                <c:pt idx="5">
                  <c:v>1.5082934143350568</c:v>
                </c:pt>
                <c:pt idx="6">
                  <c:v>1.4272014352015165</c:v>
                </c:pt>
                <c:pt idx="7">
                  <c:v>1.9252345184593977</c:v>
                </c:pt>
                <c:pt idx="8">
                  <c:v>1.7170879902673901</c:v>
                </c:pt>
                <c:pt idx="9">
                  <c:v>1.7549131282477137</c:v>
                </c:pt>
                <c:pt idx="10">
                  <c:v>1.4604771222913711</c:v>
                </c:pt>
                <c:pt idx="11">
                  <c:v>1.668401449303587</c:v>
                </c:pt>
              </c:numCache>
            </c:numRef>
          </c:xVal>
          <c:yVal>
            <c:numRef>
              <c:f>Replicating!$N$3:$N$14</c:f>
              <c:numCache>
                <c:formatCode>0%</c:formatCode>
                <c:ptCount val="12"/>
                <c:pt idx="0">
                  <c:v>1.28</c:v>
                </c:pt>
                <c:pt idx="1">
                  <c:v>0.97</c:v>
                </c:pt>
                <c:pt idx="2">
                  <c:v>1.25</c:v>
                </c:pt>
                <c:pt idx="3">
                  <c:v>1.24</c:v>
                </c:pt>
                <c:pt idx="4">
                  <c:v>0.89</c:v>
                </c:pt>
                <c:pt idx="5">
                  <c:v>0.98</c:v>
                </c:pt>
                <c:pt idx="6">
                  <c:v>0.72</c:v>
                </c:pt>
                <c:pt idx="7">
                  <c:v>2</c:v>
                </c:pt>
                <c:pt idx="8">
                  <c:v>1.38</c:v>
                </c:pt>
                <c:pt idx="9">
                  <c:v>1.35</c:v>
                </c:pt>
                <c:pt idx="10">
                  <c:v>0.92</c:v>
                </c:pt>
                <c:pt idx="11">
                  <c:v>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E6-468F-B2B2-3FA5EC76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783480"/>
        <c:axId val="527783808"/>
      </c:scatterChart>
      <c:valAx>
        <c:axId val="527783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3808"/>
        <c:crosses val="autoZero"/>
        <c:crossBetween val="midCat"/>
      </c:valAx>
      <c:valAx>
        <c:axId val="5277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83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16</xdr:row>
      <xdr:rowOff>92075</xdr:rowOff>
    </xdr:from>
    <xdr:to>
      <xdr:col>12</xdr:col>
      <xdr:colOff>647700</xdr:colOff>
      <xdr:row>30</xdr:row>
      <xdr:rowOff>168275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14</xdr:row>
      <xdr:rowOff>38100</xdr:rowOff>
    </xdr:from>
    <xdr:to>
      <xdr:col>7</xdr:col>
      <xdr:colOff>161017</xdr:colOff>
      <xdr:row>33</xdr:row>
      <xdr:rowOff>165100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622550"/>
          <a:ext cx="4269467" cy="3625850"/>
        </a:xfrm>
        <a:prstGeom prst="rect">
          <a:avLst/>
        </a:prstGeom>
      </xdr:spPr>
    </xdr:pic>
    <xdr:clientData/>
  </xdr:twoCellAnchor>
  <xdr:twoCellAnchor>
    <xdr:from>
      <xdr:col>7</xdr:col>
      <xdr:colOff>311150</xdr:colOff>
      <xdr:row>14</xdr:row>
      <xdr:rowOff>60324</xdr:rowOff>
    </xdr:from>
    <xdr:to>
      <xdr:col>11</xdr:col>
      <xdr:colOff>177800</xdr:colOff>
      <xdr:row>34</xdr:row>
      <xdr:rowOff>146049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438156</xdr:colOff>
      <xdr:row>16</xdr:row>
      <xdr:rowOff>15875</xdr:rowOff>
    </xdr:from>
    <xdr:to>
      <xdr:col>18</xdr:col>
      <xdr:colOff>361956</xdr:colOff>
      <xdr:row>30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idestar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6"/>
  <sheetViews>
    <sheetView showGridLines="0" tabSelected="1" workbookViewId="0">
      <selection activeCell="A2" sqref="A2"/>
    </sheetView>
  </sheetViews>
  <sheetFormatPr defaultRowHeight="14.5" x14ac:dyDescent="0.35"/>
  <sheetData>
    <row r="1" spans="1:2" x14ac:dyDescent="0.35">
      <c r="A1" t="s">
        <v>71</v>
      </c>
    </row>
    <row r="3" spans="1:2" x14ac:dyDescent="0.35">
      <c r="A3" t="s">
        <v>189</v>
      </c>
    </row>
    <row r="4" spans="1:2" x14ac:dyDescent="0.35">
      <c r="A4" t="s">
        <v>127</v>
      </c>
    </row>
    <row r="5" spans="1:2" x14ac:dyDescent="0.35">
      <c r="B5" t="s">
        <v>128</v>
      </c>
    </row>
    <row r="7" spans="1:2" x14ac:dyDescent="0.35">
      <c r="A7" t="s">
        <v>130</v>
      </c>
    </row>
    <row r="9" spans="1:2" x14ac:dyDescent="0.35">
      <c r="A9" t="s">
        <v>131</v>
      </c>
    </row>
    <row r="10" spans="1:2" x14ac:dyDescent="0.35">
      <c r="A10" t="s">
        <v>190</v>
      </c>
    </row>
    <row r="12" spans="1:2" x14ac:dyDescent="0.35">
      <c r="A12" t="s">
        <v>132</v>
      </c>
    </row>
    <row r="14" spans="1:2" x14ac:dyDescent="0.35">
      <c r="A14" t="s">
        <v>133</v>
      </c>
    </row>
    <row r="15" spans="1:2" x14ac:dyDescent="0.35">
      <c r="A15" t="s">
        <v>134</v>
      </c>
    </row>
    <row r="16" spans="1:2" x14ac:dyDescent="0.35">
      <c r="A16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showGridLines="0" workbookViewId="0">
      <selection activeCell="B18" sqref="B18"/>
    </sheetView>
  </sheetViews>
  <sheetFormatPr defaultRowHeight="14.5" x14ac:dyDescent="0.35"/>
  <cols>
    <col min="1" max="1" width="22.6328125" customWidth="1"/>
    <col min="2" max="2" width="10.7265625" customWidth="1"/>
    <col min="3" max="3" width="12.54296875" customWidth="1"/>
  </cols>
  <sheetData>
    <row r="1" spans="1:38" ht="29" x14ac:dyDescent="0.35">
      <c r="A1" s="14" t="s">
        <v>159</v>
      </c>
      <c r="B1" s="15" t="s">
        <v>8</v>
      </c>
      <c r="D1">
        <v>15</v>
      </c>
      <c r="E1">
        <v>8</v>
      </c>
      <c r="AK1">
        <v>0.2722866544249673</v>
      </c>
      <c r="AL1">
        <v>0</v>
      </c>
    </row>
    <row r="2" spans="1:38" x14ac:dyDescent="0.35">
      <c r="A2" s="14" t="s">
        <v>160</v>
      </c>
      <c r="B2" s="14">
        <v>46</v>
      </c>
      <c r="AK2">
        <v>0.2722866544249673</v>
      </c>
      <c r="AL2">
        <v>1</v>
      </c>
    </row>
    <row r="3" spans="1:38" x14ac:dyDescent="0.35">
      <c r="A3" s="14" t="s">
        <v>161</v>
      </c>
      <c r="B3" s="14">
        <v>46</v>
      </c>
      <c r="AK3">
        <v>0.29746493577644029</v>
      </c>
      <c r="AL3">
        <v>1</v>
      </c>
    </row>
    <row r="4" spans="1:38" x14ac:dyDescent="0.35">
      <c r="A4" s="14" t="s">
        <v>162</v>
      </c>
      <c r="B4" s="14">
        <v>0</v>
      </c>
      <c r="AK4">
        <v>0.29746493577644029</v>
      </c>
      <c r="AL4">
        <v>3</v>
      </c>
    </row>
    <row r="5" spans="1:38" x14ac:dyDescent="0.35">
      <c r="A5" s="14" t="s">
        <v>163</v>
      </c>
      <c r="B5" s="14">
        <v>46</v>
      </c>
      <c r="AK5">
        <v>0.32264321712791322</v>
      </c>
      <c r="AL5">
        <v>3</v>
      </c>
    </row>
    <row r="6" spans="1:38" x14ac:dyDescent="0.35">
      <c r="A6" s="14" t="s">
        <v>164</v>
      </c>
      <c r="B6" s="16">
        <v>0.46539925121976322</v>
      </c>
      <c r="AK6">
        <v>0.32264321712791322</v>
      </c>
      <c r="AL6">
        <v>4</v>
      </c>
    </row>
    <row r="7" spans="1:38" x14ac:dyDescent="0.35">
      <c r="A7" s="14" t="s">
        <v>165</v>
      </c>
      <c r="B7" s="16">
        <v>0.10259697824898073</v>
      </c>
      <c r="AK7">
        <v>0.3478214984793862</v>
      </c>
      <c r="AL7">
        <v>4</v>
      </c>
    </row>
    <row r="8" spans="1:38" x14ac:dyDescent="0.35">
      <c r="A8" s="14" t="s">
        <v>166</v>
      </c>
      <c r="B8" s="16">
        <v>0.2722866544249673</v>
      </c>
      <c r="AK8">
        <v>0.3478214984793862</v>
      </c>
      <c r="AL8">
        <v>5</v>
      </c>
    </row>
    <row r="9" spans="1:38" x14ac:dyDescent="0.35">
      <c r="A9" s="14" t="s">
        <v>167</v>
      </c>
      <c r="B9" s="16">
        <v>0.36121458812716589</v>
      </c>
      <c r="AK9">
        <v>0.37299977983085919</v>
      </c>
      <c r="AL9">
        <v>5</v>
      </c>
    </row>
    <row r="10" spans="1:38" x14ac:dyDescent="0.35">
      <c r="A10" s="14" t="s">
        <v>168</v>
      </c>
      <c r="B10" s="16">
        <v>0.49894249992631545</v>
      </c>
      <c r="AK10">
        <v>0.37299977983085919</v>
      </c>
      <c r="AL10">
        <v>2</v>
      </c>
    </row>
    <row r="11" spans="1:38" x14ac:dyDescent="0.35">
      <c r="A11" s="14" t="s">
        <v>169</v>
      </c>
      <c r="B11" s="16">
        <v>0.54795377145582935</v>
      </c>
      <c r="AK11">
        <v>0.39817806118233212</v>
      </c>
      <c r="AL11">
        <v>2</v>
      </c>
    </row>
    <row r="12" spans="1:38" x14ac:dyDescent="0.35">
      <c r="A12" s="14" t="s">
        <v>170</v>
      </c>
      <c r="B12" s="16">
        <v>0.64996087469706176</v>
      </c>
      <c r="AK12">
        <v>0.39817806118233212</v>
      </c>
      <c r="AL12">
        <v>4</v>
      </c>
    </row>
    <row r="13" spans="1:38" x14ac:dyDescent="0.35">
      <c r="AK13">
        <v>0.42335634253380511</v>
      </c>
      <c r="AL13">
        <v>4</v>
      </c>
    </row>
    <row r="14" spans="1:38" x14ac:dyDescent="0.35">
      <c r="AK14">
        <v>0.42335634253380511</v>
      </c>
      <c r="AL14">
        <v>0</v>
      </c>
    </row>
    <row r="15" spans="1:38" x14ac:dyDescent="0.35">
      <c r="C15" t="s">
        <v>171</v>
      </c>
      <c r="AK15">
        <v>0.44853462388527809</v>
      </c>
      <c r="AL15">
        <v>0</v>
      </c>
    </row>
    <row r="16" spans="1:38" x14ac:dyDescent="0.35">
      <c r="C16" t="s">
        <v>173</v>
      </c>
      <c r="AK16">
        <v>0.44853462388527809</v>
      </c>
      <c r="AL16">
        <v>1</v>
      </c>
    </row>
    <row r="17" spans="3:38" x14ac:dyDescent="0.35">
      <c r="C17" s="14"/>
      <c r="D17" s="14"/>
      <c r="AK17">
        <v>0.47371290523675103</v>
      </c>
      <c r="AL17">
        <v>1</v>
      </c>
    </row>
    <row r="18" spans="3:38" x14ac:dyDescent="0.35">
      <c r="C18" s="14"/>
      <c r="D18" s="14" t="s">
        <v>172</v>
      </c>
      <c r="AK18">
        <v>0.47371290523675103</v>
      </c>
      <c r="AL18">
        <v>3</v>
      </c>
    </row>
    <row r="19" spans="3:38" x14ac:dyDescent="0.35">
      <c r="C19" s="14" t="s">
        <v>174</v>
      </c>
      <c r="D19" s="14">
        <v>1</v>
      </c>
      <c r="AK19">
        <v>0.49889118658822396</v>
      </c>
      <c r="AL19">
        <v>3</v>
      </c>
    </row>
    <row r="20" spans="3:38" x14ac:dyDescent="0.35">
      <c r="C20" s="14" t="s">
        <v>175</v>
      </c>
      <c r="D20" s="14">
        <v>3</v>
      </c>
      <c r="AK20">
        <v>0.49889118658822396</v>
      </c>
      <c r="AL20">
        <v>4</v>
      </c>
    </row>
    <row r="21" spans="3:38" x14ac:dyDescent="0.35">
      <c r="C21" s="14" t="s">
        <v>176</v>
      </c>
      <c r="D21" s="14">
        <v>4</v>
      </c>
      <c r="AK21">
        <v>0.52406946793969689</v>
      </c>
      <c r="AL21">
        <v>4</v>
      </c>
    </row>
    <row r="22" spans="3:38" x14ac:dyDescent="0.35">
      <c r="C22" s="14" t="s">
        <v>177</v>
      </c>
      <c r="D22" s="14">
        <v>5</v>
      </c>
      <c r="AK22">
        <v>0.52406946793969689</v>
      </c>
      <c r="AL22">
        <v>8</v>
      </c>
    </row>
    <row r="23" spans="3:38" x14ac:dyDescent="0.35">
      <c r="C23" s="14" t="s">
        <v>178</v>
      </c>
      <c r="D23" s="14">
        <v>2</v>
      </c>
      <c r="AK23">
        <v>0.54924774929116993</v>
      </c>
      <c r="AL23">
        <v>8</v>
      </c>
    </row>
    <row r="24" spans="3:38" x14ac:dyDescent="0.35">
      <c r="C24" s="14" t="s">
        <v>179</v>
      </c>
      <c r="D24" s="14">
        <v>4</v>
      </c>
      <c r="AK24">
        <v>0.54924774929116993</v>
      </c>
      <c r="AL24">
        <v>6</v>
      </c>
    </row>
    <row r="25" spans="3:38" x14ac:dyDescent="0.35">
      <c r="C25" s="14" t="s">
        <v>180</v>
      </c>
      <c r="D25" s="14">
        <v>0</v>
      </c>
      <c r="AK25">
        <v>0.57442603064264297</v>
      </c>
      <c r="AL25">
        <v>6</v>
      </c>
    </row>
    <row r="26" spans="3:38" x14ac:dyDescent="0.35">
      <c r="C26" s="14" t="s">
        <v>181</v>
      </c>
      <c r="D26" s="14">
        <v>1</v>
      </c>
      <c r="AK26">
        <v>0.57442603064264297</v>
      </c>
      <c r="AL26">
        <v>2</v>
      </c>
    </row>
    <row r="27" spans="3:38" x14ac:dyDescent="0.35">
      <c r="C27" s="14" t="s">
        <v>182</v>
      </c>
      <c r="D27" s="14">
        <v>3</v>
      </c>
      <c r="AK27">
        <v>0.5996043119941159</v>
      </c>
      <c r="AL27">
        <v>2</v>
      </c>
    </row>
    <row r="28" spans="3:38" x14ac:dyDescent="0.35">
      <c r="C28" s="14" t="s">
        <v>183</v>
      </c>
      <c r="D28" s="14">
        <v>4</v>
      </c>
      <c r="AK28">
        <v>0.5996043119941159</v>
      </c>
      <c r="AL28">
        <v>2</v>
      </c>
    </row>
    <row r="29" spans="3:38" x14ac:dyDescent="0.35">
      <c r="C29" s="14" t="s">
        <v>184</v>
      </c>
      <c r="D29" s="14">
        <v>8</v>
      </c>
      <c r="AK29">
        <v>0.62478259334558883</v>
      </c>
      <c r="AL29">
        <v>2</v>
      </c>
    </row>
    <row r="30" spans="3:38" x14ac:dyDescent="0.35">
      <c r="C30" s="14" t="s">
        <v>185</v>
      </c>
      <c r="D30" s="14">
        <v>6</v>
      </c>
      <c r="AK30">
        <v>0.62478259334558883</v>
      </c>
      <c r="AL30">
        <v>1</v>
      </c>
    </row>
    <row r="31" spans="3:38" x14ac:dyDescent="0.35">
      <c r="C31" s="14" t="s">
        <v>186</v>
      </c>
      <c r="D31" s="14">
        <v>2</v>
      </c>
      <c r="AK31">
        <v>0.64996087469706176</v>
      </c>
      <c r="AL31">
        <v>1</v>
      </c>
    </row>
    <row r="32" spans="3:38" x14ac:dyDescent="0.35">
      <c r="C32" s="14" t="s">
        <v>187</v>
      </c>
      <c r="D32" s="14">
        <v>2</v>
      </c>
      <c r="AK32">
        <v>0.64996087469706176</v>
      </c>
      <c r="AL32">
        <v>0</v>
      </c>
    </row>
    <row r="33" spans="3:4" x14ac:dyDescent="0.35">
      <c r="C33" s="14" t="s">
        <v>188</v>
      </c>
      <c r="D33" s="14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8"/>
  <sheetViews>
    <sheetView workbookViewId="0">
      <pane xSplit="2" ySplit="2" topLeftCell="C3" activePane="bottomRight" state="frozen"/>
      <selection activeCell="C1" sqref="C1"/>
      <selection pane="topRight" activeCell="C1" sqref="C1"/>
      <selection pane="bottomLeft" activeCell="C1" sqref="C1"/>
      <selection pane="bottomRight" activeCell="D20" sqref="D20"/>
    </sheetView>
  </sheetViews>
  <sheetFormatPr defaultRowHeight="14.5" x14ac:dyDescent="0.35"/>
  <cols>
    <col min="1" max="1" width="15.1796875" style="6" customWidth="1"/>
    <col min="2" max="2" width="33" customWidth="1"/>
    <col min="3" max="3" width="15.81640625" customWidth="1"/>
    <col min="4" max="5" width="15.81640625" style="2" customWidth="1"/>
    <col min="6" max="6" width="13.1796875" style="2" bestFit="1" customWidth="1"/>
  </cols>
  <sheetData>
    <row r="1" spans="1:6" x14ac:dyDescent="0.35">
      <c r="A1" s="1"/>
      <c r="C1" t="s">
        <v>0</v>
      </c>
      <c r="D1" s="2" t="s">
        <v>1</v>
      </c>
      <c r="E1" s="2" t="s">
        <v>2</v>
      </c>
    </row>
    <row r="2" spans="1:6" s="4" customFormat="1" ht="15" thickBot="1" x14ac:dyDescent="0.4">
      <c r="A2" s="3" t="s">
        <v>3</v>
      </c>
      <c r="B2" s="4" t="s">
        <v>4</v>
      </c>
      <c r="C2" s="4" t="s">
        <v>5</v>
      </c>
      <c r="D2" s="5" t="s">
        <v>6</v>
      </c>
      <c r="E2" s="5" t="s">
        <v>7</v>
      </c>
      <c r="F2" s="12" t="s">
        <v>8</v>
      </c>
    </row>
    <row r="3" spans="1:6" x14ac:dyDescent="0.35">
      <c r="A3" s="6">
        <v>580566116</v>
      </c>
      <c r="B3" t="s">
        <v>9</v>
      </c>
      <c r="C3" t="s">
        <v>10</v>
      </c>
      <c r="D3" s="2">
        <v>30344801</v>
      </c>
      <c r="E3" s="2">
        <v>18803175</v>
      </c>
      <c r="F3" s="13">
        <f t="shared" ref="F3:F10" si="0">E3/D3</f>
        <v>0.6196506281257208</v>
      </c>
    </row>
    <row r="4" spans="1:6" x14ac:dyDescent="0.35">
      <c r="A4" s="6">
        <v>381359081</v>
      </c>
      <c r="B4" t="s">
        <v>11</v>
      </c>
      <c r="C4" t="s">
        <v>12</v>
      </c>
      <c r="D4" s="2">
        <v>46521102</v>
      </c>
      <c r="E4" s="2">
        <v>24469460</v>
      </c>
      <c r="F4" s="13">
        <f t="shared" si="0"/>
        <v>0.52598625028272117</v>
      </c>
    </row>
    <row r="5" spans="1:6" x14ac:dyDescent="0.35">
      <c r="A5" s="6">
        <v>250965212</v>
      </c>
      <c r="B5" t="s">
        <v>13</v>
      </c>
      <c r="C5" t="s">
        <v>12</v>
      </c>
      <c r="D5" s="2">
        <v>82164260</v>
      </c>
      <c r="E5" s="2">
        <v>41783109</v>
      </c>
      <c r="F5" s="13">
        <f t="shared" si="0"/>
        <v>0.50853143447041327</v>
      </c>
    </row>
    <row r="6" spans="1:6" x14ac:dyDescent="0.35">
      <c r="A6" s="6">
        <v>42103542</v>
      </c>
      <c r="B6" t="s">
        <v>14</v>
      </c>
      <c r="C6" t="s">
        <v>15</v>
      </c>
      <c r="D6" s="2">
        <v>82305289</v>
      </c>
      <c r="E6" s="2">
        <v>50091101</v>
      </c>
      <c r="F6" s="13">
        <f t="shared" si="0"/>
        <v>0.6086012406808996</v>
      </c>
    </row>
    <row r="7" spans="1:6" x14ac:dyDescent="0.35">
      <c r="A7" s="6">
        <v>131628149</v>
      </c>
      <c r="B7" t="s">
        <v>16</v>
      </c>
      <c r="C7" t="s">
        <v>17</v>
      </c>
      <c r="D7" s="2">
        <v>106466699</v>
      </c>
      <c r="E7" s="2">
        <v>31746035</v>
      </c>
      <c r="F7" s="13">
        <f t="shared" si="0"/>
        <v>0.29817807162406718</v>
      </c>
    </row>
    <row r="8" spans="1:6" x14ac:dyDescent="0.35">
      <c r="A8" s="6">
        <v>10211781</v>
      </c>
      <c r="B8" t="s">
        <v>18</v>
      </c>
      <c r="C8" t="s">
        <v>19</v>
      </c>
      <c r="D8" s="2">
        <v>102795760</v>
      </c>
      <c r="E8" s="2">
        <v>30887424</v>
      </c>
      <c r="F8" s="13">
        <f t="shared" si="0"/>
        <v>0.30047371603653694</v>
      </c>
    </row>
    <row r="9" spans="1:6" x14ac:dyDescent="0.35">
      <c r="A9" s="6">
        <v>390808497</v>
      </c>
      <c r="B9" t="s">
        <v>20</v>
      </c>
      <c r="C9" t="s">
        <v>21</v>
      </c>
      <c r="D9" s="2">
        <v>49706833</v>
      </c>
      <c r="E9" s="2">
        <v>26305673</v>
      </c>
      <c r="F9" s="13">
        <f t="shared" si="0"/>
        <v>0.52921643589725376</v>
      </c>
    </row>
    <row r="10" spans="1:6" x14ac:dyDescent="0.35">
      <c r="A10" s="6">
        <v>10215213</v>
      </c>
      <c r="B10" t="s">
        <v>22</v>
      </c>
      <c r="C10" t="s">
        <v>12</v>
      </c>
      <c r="D10" s="2">
        <v>83579000</v>
      </c>
      <c r="E10" s="2">
        <v>33785000</v>
      </c>
      <c r="F10" s="13">
        <f t="shared" si="0"/>
        <v>0.40422833486880677</v>
      </c>
    </row>
    <row r="11" spans="1:6" x14ac:dyDescent="0.35">
      <c r="A11" s="6">
        <v>410694747</v>
      </c>
      <c r="B11" t="s">
        <v>23</v>
      </c>
      <c r="C11" t="s">
        <v>24</v>
      </c>
      <c r="D11" s="2">
        <v>89965167</v>
      </c>
      <c r="E11" s="2">
        <v>33983589</v>
      </c>
      <c r="F11" s="13">
        <v>0.2999053782852078</v>
      </c>
    </row>
    <row r="12" spans="1:6" x14ac:dyDescent="0.35">
      <c r="A12" s="6">
        <v>610444671</v>
      </c>
      <c r="B12" t="s">
        <v>25</v>
      </c>
      <c r="C12" t="s">
        <v>24</v>
      </c>
      <c r="D12" s="2">
        <v>49283736.664513357</v>
      </c>
      <c r="E12" s="2">
        <v>24691721</v>
      </c>
      <c r="F12" s="13">
        <f t="shared" ref="F12:F48" si="1">E12/D12</f>
        <v>0.50101154399234538</v>
      </c>
    </row>
    <row r="13" spans="1:6" x14ac:dyDescent="0.35">
      <c r="A13" s="6">
        <v>10211497</v>
      </c>
      <c r="B13" t="s">
        <v>26</v>
      </c>
      <c r="C13" t="s">
        <v>27</v>
      </c>
      <c r="D13" s="2">
        <v>86326000</v>
      </c>
      <c r="E13" s="2">
        <v>28367148</v>
      </c>
      <c r="F13" s="13">
        <f t="shared" si="1"/>
        <v>0.32860491624771215</v>
      </c>
    </row>
    <row r="14" spans="1:6" x14ac:dyDescent="0.35">
      <c r="A14" s="6">
        <v>42103558</v>
      </c>
      <c r="B14" t="s">
        <v>28</v>
      </c>
      <c r="C14" t="s">
        <v>27</v>
      </c>
      <c r="D14" s="2">
        <v>127917832</v>
      </c>
      <c r="E14" s="2">
        <v>46205787</v>
      </c>
      <c r="F14" s="13">
        <f t="shared" si="1"/>
        <v>0.36121458812716589</v>
      </c>
    </row>
    <row r="15" spans="1:6" x14ac:dyDescent="0.35">
      <c r="A15" s="6">
        <v>420680335</v>
      </c>
      <c r="B15" t="s">
        <v>29</v>
      </c>
      <c r="C15" t="s">
        <v>12</v>
      </c>
      <c r="D15" s="2">
        <v>40149236</v>
      </c>
      <c r="E15" s="2">
        <v>23522324</v>
      </c>
      <c r="F15" s="13">
        <f t="shared" si="1"/>
        <v>0.58587226915102442</v>
      </c>
    </row>
    <row r="16" spans="1:6" x14ac:dyDescent="0.35">
      <c r="A16" s="6">
        <v>560529961</v>
      </c>
      <c r="B16" t="s">
        <v>30</v>
      </c>
      <c r="C16" t="s">
        <v>31</v>
      </c>
      <c r="D16" s="2">
        <v>76083341</v>
      </c>
      <c r="E16" s="2">
        <v>41090279</v>
      </c>
      <c r="F16" s="13">
        <f t="shared" si="1"/>
        <v>0.54006933002587254</v>
      </c>
    </row>
    <row r="17" spans="1:6" x14ac:dyDescent="0.35">
      <c r="A17" s="6">
        <v>314379459</v>
      </c>
      <c r="B17" t="s">
        <v>32</v>
      </c>
      <c r="C17" t="s">
        <v>12</v>
      </c>
      <c r="D17" s="2">
        <v>92825686</v>
      </c>
      <c r="E17" s="2">
        <v>52663657</v>
      </c>
      <c r="F17" s="13">
        <f t="shared" si="1"/>
        <v>0.56733927072728552</v>
      </c>
    </row>
    <row r="18" spans="1:6" x14ac:dyDescent="0.35">
      <c r="A18" s="6">
        <v>350869045</v>
      </c>
      <c r="B18" t="s">
        <v>33</v>
      </c>
      <c r="C18" t="s">
        <v>12</v>
      </c>
      <c r="D18" s="2">
        <v>90808941</v>
      </c>
      <c r="E18" s="2">
        <v>50058787</v>
      </c>
      <c r="F18" s="13">
        <f t="shared" si="1"/>
        <v>0.55125394535764927</v>
      </c>
    </row>
    <row r="19" spans="1:6" x14ac:dyDescent="0.35">
      <c r="A19" s="6">
        <v>231365954</v>
      </c>
      <c r="B19" t="s">
        <v>34</v>
      </c>
      <c r="C19" t="s">
        <v>12</v>
      </c>
      <c r="D19" s="2">
        <v>110348110</v>
      </c>
      <c r="E19" s="2">
        <v>40682351</v>
      </c>
      <c r="F19" s="13">
        <f t="shared" si="1"/>
        <v>0.3686728390726402</v>
      </c>
    </row>
    <row r="20" spans="1:6" x14ac:dyDescent="0.35">
      <c r="A20" s="6">
        <v>231352635</v>
      </c>
      <c r="B20" t="s">
        <v>35</v>
      </c>
      <c r="C20" t="s">
        <v>21</v>
      </c>
      <c r="D20" s="2">
        <v>110341240</v>
      </c>
      <c r="E20" s="2">
        <v>39841564</v>
      </c>
      <c r="F20" s="13">
        <f t="shared" si="1"/>
        <v>0.36107591323062893</v>
      </c>
    </row>
    <row r="21" spans="1:6" x14ac:dyDescent="0.35">
      <c r="A21" s="6">
        <v>231352641</v>
      </c>
      <c r="B21" t="s">
        <v>36</v>
      </c>
      <c r="C21" t="s">
        <v>12</v>
      </c>
      <c r="D21" s="2">
        <v>121934719</v>
      </c>
      <c r="E21" s="2">
        <v>47584012</v>
      </c>
      <c r="F21" s="13">
        <f t="shared" si="1"/>
        <v>0.3902416997409901</v>
      </c>
    </row>
    <row r="22" spans="1:6" x14ac:dyDescent="0.35">
      <c r="A22" s="6">
        <v>420680387</v>
      </c>
      <c r="B22" t="s">
        <v>37</v>
      </c>
      <c r="C22" t="s">
        <v>12</v>
      </c>
      <c r="D22" s="2">
        <v>71590500</v>
      </c>
      <c r="E22" s="2">
        <v>46531024</v>
      </c>
      <c r="F22" s="13">
        <f t="shared" si="1"/>
        <v>0.64996087469706176</v>
      </c>
    </row>
    <row r="23" spans="1:6" x14ac:dyDescent="0.35">
      <c r="A23" s="6">
        <v>150532200</v>
      </c>
      <c r="B23" t="s">
        <v>38</v>
      </c>
      <c r="C23" t="s">
        <v>27</v>
      </c>
      <c r="D23" s="2">
        <v>90345725</v>
      </c>
      <c r="E23" s="2">
        <v>32514766</v>
      </c>
      <c r="F23" s="13">
        <f t="shared" si="1"/>
        <v>0.35989268999723006</v>
      </c>
    </row>
    <row r="24" spans="1:6" x14ac:dyDescent="0.35">
      <c r="A24" s="6">
        <v>540505906</v>
      </c>
      <c r="B24" t="s">
        <v>39</v>
      </c>
      <c r="C24" t="s">
        <v>40</v>
      </c>
      <c r="D24" s="2">
        <v>38835355</v>
      </c>
      <c r="E24" s="2">
        <v>22093915</v>
      </c>
      <c r="F24" s="13">
        <f t="shared" si="1"/>
        <v>0.56891239953902828</v>
      </c>
    </row>
    <row r="25" spans="1:6" x14ac:dyDescent="0.35">
      <c r="A25" s="6">
        <v>350868096</v>
      </c>
      <c r="B25" t="s">
        <v>41</v>
      </c>
      <c r="C25" t="s">
        <v>42</v>
      </c>
      <c r="D25" s="2">
        <v>36526025</v>
      </c>
      <c r="E25" s="2">
        <v>21459097</v>
      </c>
      <c r="F25" s="13">
        <f t="shared" si="1"/>
        <v>0.58750156908669915</v>
      </c>
    </row>
    <row r="26" spans="1:6" x14ac:dyDescent="0.35">
      <c r="A26" s="6">
        <v>236002304</v>
      </c>
      <c r="B26" t="s">
        <v>43</v>
      </c>
      <c r="C26" t="s">
        <v>27</v>
      </c>
      <c r="D26" s="2">
        <v>56509528</v>
      </c>
      <c r="E26" s="2">
        <v>23148997</v>
      </c>
      <c r="F26" s="13">
        <f t="shared" si="1"/>
        <v>0.40964767923738454</v>
      </c>
    </row>
    <row r="27" spans="1:6" x14ac:dyDescent="0.35">
      <c r="A27" s="6">
        <v>381358014</v>
      </c>
      <c r="B27" t="s">
        <v>44</v>
      </c>
      <c r="C27" t="s">
        <v>27</v>
      </c>
      <c r="D27" s="2">
        <v>56843235</v>
      </c>
      <c r="E27" s="2">
        <v>31147465</v>
      </c>
      <c r="F27" s="13">
        <f t="shared" si="1"/>
        <v>0.54795377145582935</v>
      </c>
    </row>
    <row r="28" spans="1:6" x14ac:dyDescent="0.35">
      <c r="A28" s="6">
        <v>314379507</v>
      </c>
      <c r="B28" t="s">
        <v>45</v>
      </c>
      <c r="C28" t="s">
        <v>12</v>
      </c>
      <c r="D28" s="2">
        <v>82107925</v>
      </c>
      <c r="E28" s="2">
        <v>28125197</v>
      </c>
      <c r="F28" s="13">
        <f t="shared" si="1"/>
        <v>0.3425393711995523</v>
      </c>
    </row>
    <row r="29" spans="1:6" x14ac:dyDescent="0.35">
      <c r="A29" s="6">
        <v>370673513</v>
      </c>
      <c r="B29" t="s">
        <v>46</v>
      </c>
      <c r="C29" t="s">
        <v>17</v>
      </c>
      <c r="D29" s="2">
        <v>54116126</v>
      </c>
      <c r="E29" s="2">
        <v>29310504</v>
      </c>
      <c r="F29" s="13">
        <f t="shared" si="1"/>
        <v>0.5416223622511338</v>
      </c>
    </row>
    <row r="30" spans="1:6" x14ac:dyDescent="0.35">
      <c r="A30" s="6">
        <v>240795686</v>
      </c>
      <c r="B30" t="s">
        <v>47</v>
      </c>
      <c r="C30" t="s">
        <v>12</v>
      </c>
      <c r="D30" s="2">
        <v>108912224</v>
      </c>
      <c r="E30" s="2">
        <v>38631895</v>
      </c>
      <c r="F30" s="13">
        <f t="shared" si="1"/>
        <v>0.35470669481508338</v>
      </c>
    </row>
    <row r="31" spans="1:6" x14ac:dyDescent="0.35">
      <c r="A31" s="6">
        <v>390806297</v>
      </c>
      <c r="B31" t="s">
        <v>48</v>
      </c>
      <c r="C31" t="s">
        <v>12</v>
      </c>
      <c r="D31" s="2">
        <v>69905405</v>
      </c>
      <c r="E31" s="2">
        <v>29576516</v>
      </c>
      <c r="F31" s="13">
        <f t="shared" si="1"/>
        <v>0.42309340744109841</v>
      </c>
    </row>
    <row r="32" spans="1:6" x14ac:dyDescent="0.35">
      <c r="A32" s="6">
        <v>240795965</v>
      </c>
      <c r="B32" t="s">
        <v>49</v>
      </c>
      <c r="C32" t="s">
        <v>21</v>
      </c>
      <c r="D32" s="2">
        <v>42457624</v>
      </c>
      <c r="E32" s="2">
        <v>23911079</v>
      </c>
      <c r="F32" s="13">
        <f t="shared" si="1"/>
        <v>0.56317515553861419</v>
      </c>
    </row>
    <row r="33" spans="1:6" x14ac:dyDescent="0.35">
      <c r="A33" s="6">
        <v>410693962</v>
      </c>
      <c r="B33" t="s">
        <v>50</v>
      </c>
      <c r="C33" t="s">
        <v>21</v>
      </c>
      <c r="D33" s="2">
        <v>90305138</v>
      </c>
      <c r="E33" s="2">
        <v>44870226</v>
      </c>
      <c r="F33" s="13">
        <f t="shared" si="1"/>
        <v>0.49687345586028558</v>
      </c>
    </row>
    <row r="34" spans="1:6" x14ac:dyDescent="0.35">
      <c r="A34" s="6">
        <v>951664112</v>
      </c>
      <c r="B34" t="s">
        <v>51</v>
      </c>
      <c r="C34" t="s">
        <v>12</v>
      </c>
      <c r="D34" s="2">
        <v>70619069</v>
      </c>
      <c r="E34" s="2">
        <v>34510375</v>
      </c>
      <c r="F34" s="13">
        <f t="shared" si="1"/>
        <v>0.48868351691240791</v>
      </c>
    </row>
    <row r="35" spans="1:6" x14ac:dyDescent="0.35">
      <c r="A35" s="6">
        <v>540505940</v>
      </c>
      <c r="B35" t="s">
        <v>52</v>
      </c>
      <c r="C35" t="s">
        <v>12</v>
      </c>
      <c r="D35" s="2">
        <v>44404833</v>
      </c>
      <c r="E35" s="2">
        <v>23129933</v>
      </c>
      <c r="F35" s="13">
        <f t="shared" si="1"/>
        <v>0.5208877376027965</v>
      </c>
    </row>
    <row r="36" spans="1:6" x14ac:dyDescent="0.35">
      <c r="A36" s="6">
        <v>390826049</v>
      </c>
      <c r="B36" t="s">
        <v>53</v>
      </c>
      <c r="C36" t="s">
        <v>21</v>
      </c>
      <c r="D36" s="2">
        <v>27240413</v>
      </c>
      <c r="E36" s="2">
        <v>14370706</v>
      </c>
      <c r="F36" s="13">
        <f t="shared" si="1"/>
        <v>0.52755095893737003</v>
      </c>
    </row>
    <row r="37" spans="1:6" x14ac:dyDescent="0.35">
      <c r="A37" s="6">
        <v>951664123</v>
      </c>
      <c r="B37" t="s">
        <v>54</v>
      </c>
      <c r="C37" t="s">
        <v>55</v>
      </c>
      <c r="D37" s="2">
        <v>57787184</v>
      </c>
      <c r="E37" s="2">
        <v>15734679</v>
      </c>
      <c r="F37" s="13">
        <f t="shared" si="1"/>
        <v>0.2722866544249673</v>
      </c>
    </row>
    <row r="38" spans="1:6" x14ac:dyDescent="0.35">
      <c r="A38" s="6">
        <v>741233796</v>
      </c>
      <c r="B38" t="s">
        <v>56</v>
      </c>
      <c r="C38" t="s">
        <v>21</v>
      </c>
      <c r="D38" s="2">
        <v>52992684</v>
      </c>
      <c r="E38" s="2">
        <v>28127004</v>
      </c>
      <c r="F38" s="13">
        <f t="shared" si="1"/>
        <v>0.53077145516917013</v>
      </c>
    </row>
    <row r="39" spans="1:6" x14ac:dyDescent="0.35">
      <c r="A39" s="6">
        <v>580566243</v>
      </c>
      <c r="B39" t="s">
        <v>57</v>
      </c>
      <c r="C39" t="s">
        <v>12</v>
      </c>
      <c r="D39" s="2">
        <v>49390278</v>
      </c>
      <c r="E39" s="2">
        <v>16180166</v>
      </c>
      <c r="F39" s="13">
        <f t="shared" si="1"/>
        <v>0.3275981965519611</v>
      </c>
    </row>
    <row r="40" spans="1:6" x14ac:dyDescent="0.35">
      <c r="A40" s="6">
        <v>231352683</v>
      </c>
      <c r="B40" t="s">
        <v>58</v>
      </c>
      <c r="C40" t="s">
        <v>21</v>
      </c>
      <c r="D40" s="2">
        <v>68121000</v>
      </c>
      <c r="E40" s="2">
        <v>28062000</v>
      </c>
      <c r="F40" s="13">
        <f t="shared" si="1"/>
        <v>0.41194345356057605</v>
      </c>
    </row>
    <row r="41" spans="1:6" x14ac:dyDescent="0.35">
      <c r="A41" s="6">
        <v>340714654</v>
      </c>
      <c r="B41" t="s">
        <v>59</v>
      </c>
      <c r="C41" t="s">
        <v>17</v>
      </c>
      <c r="D41" s="2">
        <v>84566945</v>
      </c>
      <c r="E41" s="2">
        <v>46899660</v>
      </c>
      <c r="F41" s="13">
        <f t="shared" si="1"/>
        <v>0.55458619203992765</v>
      </c>
    </row>
    <row r="42" spans="1:6" x14ac:dyDescent="0.35">
      <c r="A42" s="6">
        <v>141338580</v>
      </c>
      <c r="B42" t="s">
        <v>60</v>
      </c>
      <c r="C42" t="s">
        <v>61</v>
      </c>
      <c r="D42" s="2">
        <v>102572832</v>
      </c>
      <c r="E42" s="2">
        <v>40752104</v>
      </c>
      <c r="F42" s="13">
        <f t="shared" si="1"/>
        <v>0.39729919907056871</v>
      </c>
    </row>
    <row r="43" spans="1:6" x14ac:dyDescent="0.35">
      <c r="A43" s="6">
        <v>231177930</v>
      </c>
      <c r="B43" t="s">
        <v>62</v>
      </c>
      <c r="C43" t="s">
        <v>63</v>
      </c>
      <c r="D43" s="2">
        <v>69791197</v>
      </c>
      <c r="E43" s="2">
        <v>37242839</v>
      </c>
      <c r="F43" s="13">
        <f t="shared" si="1"/>
        <v>0.53363232901708224</v>
      </c>
    </row>
    <row r="44" spans="1:6" x14ac:dyDescent="0.35">
      <c r="A44" s="6">
        <v>141338587</v>
      </c>
      <c r="B44" t="s">
        <v>64</v>
      </c>
      <c r="C44" t="s">
        <v>12</v>
      </c>
      <c r="D44" s="2">
        <v>121535140</v>
      </c>
      <c r="E44" s="2">
        <v>58034169</v>
      </c>
      <c r="F44" s="13">
        <f t="shared" si="1"/>
        <v>0.47750937712335706</v>
      </c>
    </row>
    <row r="45" spans="1:6" x14ac:dyDescent="0.35">
      <c r="A45" s="6">
        <v>350868202</v>
      </c>
      <c r="B45" t="s">
        <v>65</v>
      </c>
      <c r="C45" t="s">
        <v>21</v>
      </c>
      <c r="D45" s="2">
        <v>30899745</v>
      </c>
      <c r="E45" s="2">
        <v>17103337</v>
      </c>
      <c r="F45" s="13">
        <f t="shared" si="1"/>
        <v>0.55351061958601921</v>
      </c>
    </row>
    <row r="46" spans="1:6" x14ac:dyDescent="0.35">
      <c r="A46" s="6">
        <v>42103637</v>
      </c>
      <c r="B46" t="s">
        <v>66</v>
      </c>
      <c r="C46" t="s">
        <v>67</v>
      </c>
      <c r="D46" s="2">
        <v>102634596</v>
      </c>
      <c r="E46" s="2">
        <v>51933166</v>
      </c>
      <c r="F46" s="13">
        <f t="shared" si="1"/>
        <v>0.50600058872935982</v>
      </c>
    </row>
    <row r="47" spans="1:6" x14ac:dyDescent="0.35">
      <c r="A47" s="6">
        <v>42103638</v>
      </c>
      <c r="B47" t="s">
        <v>68</v>
      </c>
      <c r="C47" t="s">
        <v>27</v>
      </c>
      <c r="D47" s="2">
        <v>73565266</v>
      </c>
      <c r="E47" s="2">
        <v>34354995</v>
      </c>
      <c r="F47" s="13">
        <f t="shared" si="1"/>
        <v>0.46700021447621765</v>
      </c>
    </row>
    <row r="48" spans="1:6" x14ac:dyDescent="0.35">
      <c r="A48" s="6">
        <v>910567740</v>
      </c>
      <c r="B48" t="s">
        <v>69</v>
      </c>
      <c r="C48" t="s">
        <v>70</v>
      </c>
      <c r="D48" s="2">
        <v>68500539</v>
      </c>
      <c r="E48" s="2">
        <v>23502386</v>
      </c>
      <c r="F48" s="13">
        <f t="shared" si="1"/>
        <v>0.343097825843385</v>
      </c>
    </row>
  </sheetData>
  <conditionalFormatting sqref="F3:F4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F1" workbookViewId="0">
      <selection activeCell="L2" sqref="L2"/>
    </sheetView>
  </sheetViews>
  <sheetFormatPr defaultRowHeight="14.5" x14ac:dyDescent="0.35"/>
  <cols>
    <col min="2" max="2" width="21.26953125" customWidth="1"/>
    <col min="3" max="3" width="10.81640625" customWidth="1"/>
    <col min="10" max="10" width="33" customWidth="1"/>
    <col min="11" max="11" width="15.81640625" customWidth="1"/>
    <col min="12" max="12" width="15.81640625" style="2" customWidth="1"/>
    <col min="13" max="13" width="12.453125" bestFit="1" customWidth="1"/>
    <col min="14" max="14" width="12.7265625" bestFit="1" customWidth="1"/>
  </cols>
  <sheetData>
    <row r="1" spans="1:15" ht="15" thickBot="1" x14ac:dyDescent="0.4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s="4" t="s">
        <v>4</v>
      </c>
      <c r="K1" s="4" t="s">
        <v>5</v>
      </c>
      <c r="L1" s="5" t="s">
        <v>6</v>
      </c>
      <c r="M1" s="8" t="s">
        <v>129</v>
      </c>
      <c r="N1" s="8" t="s">
        <v>157</v>
      </c>
      <c r="O1" s="8" t="s">
        <v>158</v>
      </c>
    </row>
    <row r="2" spans="1:15" x14ac:dyDescent="0.35">
      <c r="A2">
        <v>160977</v>
      </c>
      <c r="B2" t="s">
        <v>112</v>
      </c>
      <c r="C2">
        <v>508</v>
      </c>
      <c r="D2">
        <v>1752</v>
      </c>
      <c r="E2">
        <v>45650</v>
      </c>
      <c r="F2">
        <v>45650</v>
      </c>
      <c r="G2">
        <v>45650</v>
      </c>
      <c r="H2">
        <f>IF(C2=D2,0,1)</f>
        <v>1</v>
      </c>
      <c r="I2">
        <f>IF(AND(E2=F2,E2=G2,F2=G2),0,1)</f>
        <v>0</v>
      </c>
      <c r="J2" t="s">
        <v>18</v>
      </c>
      <c r="K2" t="s">
        <v>19</v>
      </c>
      <c r="L2" s="2">
        <v>102795760</v>
      </c>
      <c r="M2">
        <f>L2/E2</f>
        <v>2251.8238773274916</v>
      </c>
      <c r="N2">
        <f>D2-M2</f>
        <v>-499.82387732749157</v>
      </c>
      <c r="O2" s="7">
        <f>N2/M2</f>
        <v>-0.22196401874941138</v>
      </c>
    </row>
    <row r="3" spans="1:15" x14ac:dyDescent="0.35">
      <c r="A3">
        <v>123165</v>
      </c>
      <c r="B3" t="s">
        <v>83</v>
      </c>
      <c r="C3">
        <v>830</v>
      </c>
      <c r="D3">
        <v>993</v>
      </c>
      <c r="E3">
        <v>45564</v>
      </c>
      <c r="F3">
        <v>45564</v>
      </c>
      <c r="G3">
        <v>45564</v>
      </c>
      <c r="H3">
        <f>IF(C3=D3,0,1)</f>
        <v>1</v>
      </c>
      <c r="I3">
        <f>IF(AND(E3=F3,E3=G3,F3=G3),0,1)</f>
        <v>0</v>
      </c>
      <c r="J3" t="s">
        <v>54</v>
      </c>
      <c r="K3" t="s">
        <v>55</v>
      </c>
      <c r="L3" s="2">
        <v>57787184</v>
      </c>
      <c r="M3">
        <f>L3/E3</f>
        <v>1268.2640681239575</v>
      </c>
      <c r="N3">
        <f>D3-M3</f>
        <v>-275.26406812395749</v>
      </c>
      <c r="O3" s="7">
        <f>N3/M3</f>
        <v>-0.21704002742199721</v>
      </c>
    </row>
    <row r="4" spans="1:15" x14ac:dyDescent="0.35">
      <c r="A4">
        <v>237057</v>
      </c>
      <c r="B4" t="s">
        <v>72</v>
      </c>
      <c r="C4">
        <v>1570</v>
      </c>
      <c r="D4">
        <v>1482</v>
      </c>
      <c r="E4">
        <v>43500</v>
      </c>
      <c r="F4">
        <v>43500</v>
      </c>
      <c r="G4">
        <v>43500</v>
      </c>
      <c r="H4">
        <f>IF(C4=D4,0,1)</f>
        <v>1</v>
      </c>
      <c r="I4">
        <f>IF(AND(E4=F4,E4=G4,F4=G4),0,1)</f>
        <v>0</v>
      </c>
      <c r="J4" t="s">
        <v>69</v>
      </c>
      <c r="K4" t="s">
        <v>70</v>
      </c>
      <c r="L4" s="2">
        <v>68500539</v>
      </c>
      <c r="M4">
        <f>L4/E4</f>
        <v>1574.7250344827587</v>
      </c>
      <c r="N4">
        <f>D4-M4</f>
        <v>-92.725034482758701</v>
      </c>
      <c r="O4" s="7">
        <f>N4/M4</f>
        <v>-5.8883317691850616E-2</v>
      </c>
    </row>
    <row r="5" spans="1:15" x14ac:dyDescent="0.35">
      <c r="A5">
        <v>239017</v>
      </c>
      <c r="B5" t="s">
        <v>89</v>
      </c>
      <c r="C5">
        <v>2881</v>
      </c>
      <c r="D5">
        <v>1600</v>
      </c>
      <c r="E5">
        <v>41226</v>
      </c>
      <c r="F5">
        <v>41226</v>
      </c>
      <c r="G5">
        <v>41226</v>
      </c>
      <c r="H5">
        <f>IF(C5=D5,0,1)</f>
        <v>1</v>
      </c>
      <c r="I5">
        <f>IF(AND(E5=F5,E5=G5,F5=G5),0,1)</f>
        <v>0</v>
      </c>
      <c r="J5" t="s">
        <v>48</v>
      </c>
      <c r="K5" t="s">
        <v>12</v>
      </c>
      <c r="L5" s="2">
        <v>69905405</v>
      </c>
      <c r="M5">
        <f>L5/E5</f>
        <v>1695.6630524426332</v>
      </c>
      <c r="N5">
        <f>D5-M5</f>
        <v>-95.663052442633216</v>
      </c>
      <c r="O5" s="7">
        <f>N5/M5</f>
        <v>-5.6416310012079855E-2</v>
      </c>
    </row>
    <row r="6" spans="1:15" x14ac:dyDescent="0.35">
      <c r="A6">
        <v>191515</v>
      </c>
      <c r="B6" t="s">
        <v>97</v>
      </c>
      <c r="C6">
        <v>2003</v>
      </c>
      <c r="D6">
        <v>1878</v>
      </c>
      <c r="E6">
        <v>46080</v>
      </c>
      <c r="F6">
        <v>46080</v>
      </c>
      <c r="G6">
        <v>46080</v>
      </c>
      <c r="H6">
        <f>IF(C6=D6,0,1)</f>
        <v>1</v>
      </c>
      <c r="I6">
        <f>IF(AND(E6=F6,E6=G6,F6=G6),0,1)</f>
        <v>0</v>
      </c>
      <c r="J6" t="s">
        <v>38</v>
      </c>
      <c r="K6" t="s">
        <v>27</v>
      </c>
      <c r="L6" s="2">
        <v>90345725</v>
      </c>
      <c r="M6">
        <f>L6/E6</f>
        <v>1960.6277126736111</v>
      </c>
      <c r="N6">
        <f>D6-M6</f>
        <v>-82.627712673611086</v>
      </c>
      <c r="O6" s="7">
        <f>N6/M6</f>
        <v>-4.214349931886649E-2</v>
      </c>
    </row>
    <row r="7" spans="1:15" x14ac:dyDescent="0.35">
      <c r="A7">
        <v>197133</v>
      </c>
      <c r="B7" t="s">
        <v>76</v>
      </c>
      <c r="C7">
        <v>2446</v>
      </c>
      <c r="D7">
        <v>2446</v>
      </c>
      <c r="E7">
        <v>47890</v>
      </c>
      <c r="F7">
        <v>47890</v>
      </c>
      <c r="G7">
        <v>47890</v>
      </c>
      <c r="H7">
        <f>IF(C7=D7,0,1)</f>
        <v>0</v>
      </c>
      <c r="I7">
        <f>IF(AND(E7=F7,E7=G7,F7=G7),0,1)</f>
        <v>0</v>
      </c>
      <c r="J7" t="s">
        <v>64</v>
      </c>
      <c r="K7" t="s">
        <v>12</v>
      </c>
      <c r="L7" s="2">
        <v>121535140</v>
      </c>
      <c r="M7">
        <f>L7/E7</f>
        <v>2537.7978701190227</v>
      </c>
      <c r="N7">
        <f>D7-M7</f>
        <v>-91.797870119022718</v>
      </c>
      <c r="O7" s="7">
        <f>N7/M7</f>
        <v>-3.6172254378445595E-2</v>
      </c>
    </row>
    <row r="8" spans="1:15" x14ac:dyDescent="0.35">
      <c r="A8">
        <v>121345</v>
      </c>
      <c r="B8" t="s">
        <v>86</v>
      </c>
      <c r="C8">
        <v>1683</v>
      </c>
      <c r="D8">
        <v>1577</v>
      </c>
      <c r="E8">
        <v>43580</v>
      </c>
      <c r="F8">
        <v>43580</v>
      </c>
      <c r="G8">
        <v>43580</v>
      </c>
      <c r="H8">
        <f>IF(C8=D8,0,1)</f>
        <v>1</v>
      </c>
      <c r="I8">
        <f>IF(AND(E8=F8,E8=G8,F8=G8),0,1)</f>
        <v>0</v>
      </c>
      <c r="J8" t="s">
        <v>51</v>
      </c>
      <c r="K8" t="s">
        <v>12</v>
      </c>
      <c r="L8" s="2">
        <v>70619069</v>
      </c>
      <c r="M8">
        <f>L8/E8</f>
        <v>1620.4467416245984</v>
      </c>
      <c r="N8">
        <f>D8-M8</f>
        <v>-43.446741624598417</v>
      </c>
      <c r="O8" s="7">
        <f>N8/M8</f>
        <v>-2.6811582576938234E-2</v>
      </c>
    </row>
    <row r="9" spans="1:15" x14ac:dyDescent="0.35">
      <c r="A9">
        <v>161004</v>
      </c>
      <c r="B9" t="s">
        <v>110</v>
      </c>
      <c r="C9">
        <v>1807</v>
      </c>
      <c r="D9">
        <v>1807</v>
      </c>
      <c r="E9">
        <v>45446</v>
      </c>
      <c r="F9">
        <v>45446</v>
      </c>
      <c r="G9">
        <v>45446</v>
      </c>
      <c r="H9">
        <f>IF(C9=D9,0,1)</f>
        <v>0</v>
      </c>
      <c r="I9">
        <f>IF(AND(E9=F9,E9=G9,F9=G9),0,1)</f>
        <v>0</v>
      </c>
      <c r="J9" t="s">
        <v>22</v>
      </c>
      <c r="K9" t="s">
        <v>12</v>
      </c>
      <c r="L9" s="2">
        <v>83579000</v>
      </c>
      <c r="M9">
        <f>L9/E9</f>
        <v>1839.0837477445759</v>
      </c>
      <c r="N9">
        <f>D9-M9</f>
        <v>-32.08374774457593</v>
      </c>
      <c r="O9" s="7">
        <f>N9/M9</f>
        <v>-1.7445506646406369E-2</v>
      </c>
    </row>
    <row r="10" spans="1:15" x14ac:dyDescent="0.35">
      <c r="A10">
        <v>210669</v>
      </c>
      <c r="B10" t="s">
        <v>115</v>
      </c>
      <c r="C10">
        <v>2258</v>
      </c>
      <c r="D10">
        <v>2075</v>
      </c>
      <c r="E10">
        <v>39100</v>
      </c>
      <c r="F10">
        <v>39100</v>
      </c>
      <c r="G10">
        <v>39100</v>
      </c>
      <c r="H10">
        <f>IF(C10=D10,0,1)</f>
        <v>1</v>
      </c>
      <c r="I10">
        <f>IF(AND(E10=F10,E10=G10,F10=G10),0,1)</f>
        <v>0</v>
      </c>
      <c r="J10" t="s">
        <v>13</v>
      </c>
      <c r="K10" t="s">
        <v>12</v>
      </c>
      <c r="L10" s="2">
        <v>82164260</v>
      </c>
      <c r="M10">
        <f>L10/E10</f>
        <v>2101.3877237851661</v>
      </c>
      <c r="N10">
        <f>D10-M10</f>
        <v>-26.387723785166145</v>
      </c>
      <c r="O10" s="7">
        <f>N10/M10</f>
        <v>-1.2557284639330974E-2</v>
      </c>
    </row>
    <row r="11" spans="1:15" x14ac:dyDescent="0.35">
      <c r="A11">
        <v>156408</v>
      </c>
      <c r="B11" t="s">
        <v>108</v>
      </c>
      <c r="C11">
        <v>1326</v>
      </c>
      <c r="D11">
        <v>1360</v>
      </c>
      <c r="E11">
        <v>36020</v>
      </c>
      <c r="F11">
        <v>36020</v>
      </c>
      <c r="G11">
        <v>36020</v>
      </c>
      <c r="H11">
        <f>IF(C11=D11,0,1)</f>
        <v>1</v>
      </c>
      <c r="I11">
        <f>IF(AND(E11=F11,E11=G11,F11=G11),0,1)</f>
        <v>0</v>
      </c>
      <c r="J11" t="s">
        <v>25</v>
      </c>
      <c r="K11" t="s">
        <v>24</v>
      </c>
      <c r="L11" s="2">
        <v>49283736.664513357</v>
      </c>
      <c r="M11">
        <f>L11/E11</f>
        <v>1368.2325559276335</v>
      </c>
      <c r="N11">
        <f>D11-M11</f>
        <v>-8.2325559276334843</v>
      </c>
      <c r="O11" s="7">
        <f>N11/M11</f>
        <v>-6.0169273797552499E-3</v>
      </c>
    </row>
    <row r="12" spans="1:15" x14ac:dyDescent="0.35">
      <c r="A12">
        <v>212911</v>
      </c>
      <c r="B12" t="s">
        <v>94</v>
      </c>
      <c r="C12">
        <v>1245</v>
      </c>
      <c r="D12">
        <v>1245</v>
      </c>
      <c r="E12">
        <v>45426</v>
      </c>
      <c r="F12">
        <v>45426</v>
      </c>
      <c r="G12">
        <v>45426</v>
      </c>
      <c r="H12">
        <f>IF(C12=D12,0,1)</f>
        <v>0</v>
      </c>
      <c r="I12">
        <f>IF(AND(E12=F12,E12=G12,F12=G12),0,1)</f>
        <v>0</v>
      </c>
      <c r="J12" t="s">
        <v>43</v>
      </c>
      <c r="K12" t="s">
        <v>27</v>
      </c>
      <c r="L12" s="2">
        <v>56509528</v>
      </c>
      <c r="M12">
        <f>L12/E12</f>
        <v>1243.9908422489323</v>
      </c>
      <c r="N12">
        <f>D12-M12</f>
        <v>1.0091577510677325</v>
      </c>
      <c r="O12" s="7">
        <f>N12/M12</f>
        <v>8.1122602899820397E-4</v>
      </c>
    </row>
    <row r="13" spans="1:15" x14ac:dyDescent="0.35">
      <c r="A13">
        <v>146427</v>
      </c>
      <c r="B13" t="s">
        <v>91</v>
      </c>
      <c r="C13">
        <v>1399</v>
      </c>
      <c r="D13">
        <v>1399</v>
      </c>
      <c r="E13">
        <v>38952</v>
      </c>
      <c r="F13">
        <v>38952</v>
      </c>
      <c r="G13">
        <v>38952</v>
      </c>
      <c r="H13">
        <f>IF(C13=D13,0,1)</f>
        <v>0</v>
      </c>
      <c r="I13">
        <f>IF(AND(E13=F13,E13=G13,F13=G13),0,1)</f>
        <v>0</v>
      </c>
      <c r="J13" t="s">
        <v>46</v>
      </c>
      <c r="K13" t="s">
        <v>17</v>
      </c>
      <c r="L13" s="2">
        <v>54116126</v>
      </c>
      <c r="M13">
        <f>L13/E13</f>
        <v>1389.3028856027931</v>
      </c>
      <c r="N13">
        <f>D13-M13</f>
        <v>9.6971143972068603</v>
      </c>
      <c r="O13" s="7">
        <f>N13/M13</f>
        <v>6.9798418312501092E-3</v>
      </c>
    </row>
    <row r="14" spans="1:15" x14ac:dyDescent="0.35">
      <c r="A14">
        <v>212674</v>
      </c>
      <c r="B14" t="s">
        <v>99</v>
      </c>
      <c r="C14">
        <v>2684</v>
      </c>
      <c r="D14">
        <v>2684</v>
      </c>
      <c r="E14">
        <v>45870</v>
      </c>
      <c r="F14">
        <v>45870</v>
      </c>
      <c r="G14">
        <v>45870</v>
      </c>
      <c r="H14">
        <f>IF(C14=D14,0,1)</f>
        <v>0</v>
      </c>
      <c r="I14">
        <f>IF(AND(E14=F14,E14=G14,F14=G14),0,1)</f>
        <v>0</v>
      </c>
      <c r="J14" t="s">
        <v>36</v>
      </c>
      <c r="K14" t="s">
        <v>12</v>
      </c>
      <c r="L14" s="2">
        <v>121934719</v>
      </c>
      <c r="M14">
        <f>L14/E14</f>
        <v>2658.2672552866798</v>
      </c>
      <c r="N14">
        <f>D14-M14</f>
        <v>25.732744713320244</v>
      </c>
      <c r="O14" s="7">
        <f>N14/M14</f>
        <v>9.6802699811855842E-3</v>
      </c>
    </row>
    <row r="15" spans="1:15" x14ac:dyDescent="0.35">
      <c r="A15">
        <v>173902</v>
      </c>
      <c r="B15" t="s">
        <v>87</v>
      </c>
      <c r="C15">
        <v>2149</v>
      </c>
      <c r="D15">
        <v>2015</v>
      </c>
      <c r="E15">
        <v>45388</v>
      </c>
      <c r="F15">
        <v>45388</v>
      </c>
      <c r="G15">
        <v>45388</v>
      </c>
      <c r="H15">
        <f>IF(C15=D15,0,1)</f>
        <v>1</v>
      </c>
      <c r="I15">
        <f>IF(AND(E15=F15,E15=G15,F15=G15),0,1)</f>
        <v>0</v>
      </c>
      <c r="J15" t="s">
        <v>50</v>
      </c>
      <c r="K15" t="s">
        <v>21</v>
      </c>
      <c r="L15" s="2">
        <v>90305138</v>
      </c>
      <c r="M15">
        <f>L15/E15</f>
        <v>1989.6258482418261</v>
      </c>
      <c r="N15">
        <f>D15-M15</f>
        <v>25.374151758173866</v>
      </c>
      <c r="O15" s="7">
        <f>N15/M15</f>
        <v>1.2753227839594192E-2</v>
      </c>
    </row>
    <row r="16" spans="1:15" x14ac:dyDescent="0.35">
      <c r="A16">
        <v>228343</v>
      </c>
      <c r="B16" t="s">
        <v>82</v>
      </c>
      <c r="C16">
        <v>1524</v>
      </c>
      <c r="D16">
        <v>1524</v>
      </c>
      <c r="E16">
        <v>35240</v>
      </c>
      <c r="F16">
        <v>35240</v>
      </c>
      <c r="G16">
        <v>35240</v>
      </c>
      <c r="H16">
        <f>IF(C16=D16,0,1)</f>
        <v>0</v>
      </c>
      <c r="I16">
        <f>IF(AND(E16=F16,E16=G16,F16=G16),0,1)</f>
        <v>0</v>
      </c>
      <c r="J16" t="s">
        <v>56</v>
      </c>
      <c r="K16" t="s">
        <v>21</v>
      </c>
      <c r="L16" s="2">
        <v>52992684</v>
      </c>
      <c r="M16">
        <f>L16/E16</f>
        <v>1503.7651532349603</v>
      </c>
      <c r="N16">
        <f>D16-M16</f>
        <v>20.23484676503972</v>
      </c>
      <c r="O16" s="7">
        <f>N16/M16</f>
        <v>1.3456121603502848E-2</v>
      </c>
    </row>
    <row r="17" spans="1:15" x14ac:dyDescent="0.35">
      <c r="A17">
        <v>153162</v>
      </c>
      <c r="B17" t="s">
        <v>105</v>
      </c>
      <c r="C17">
        <v>1330</v>
      </c>
      <c r="D17">
        <v>1118</v>
      </c>
      <c r="E17">
        <v>36430</v>
      </c>
      <c r="F17">
        <v>36430</v>
      </c>
      <c r="G17">
        <v>36430</v>
      </c>
      <c r="H17">
        <f>IF(C17=D17,0,1)</f>
        <v>1</v>
      </c>
      <c r="I17">
        <f>IF(AND(E17=F17,E17=G17,F17=G17),0,1)</f>
        <v>0</v>
      </c>
      <c r="J17" t="s">
        <v>29</v>
      </c>
      <c r="K17" t="s">
        <v>12</v>
      </c>
      <c r="L17" s="2">
        <v>40149236</v>
      </c>
      <c r="M17">
        <f>L17/E17</f>
        <v>1102.0926708756519</v>
      </c>
      <c r="N17">
        <f>D17-M17</f>
        <v>15.907329124348053</v>
      </c>
      <c r="O17" s="7">
        <f>N17/M17</f>
        <v>1.4433749125388078E-2</v>
      </c>
    </row>
    <row r="18" spans="1:15" x14ac:dyDescent="0.35">
      <c r="A18">
        <v>168546</v>
      </c>
      <c r="B18" t="s">
        <v>116</v>
      </c>
      <c r="C18">
        <v>1321</v>
      </c>
      <c r="D18">
        <v>1312</v>
      </c>
      <c r="E18">
        <v>36051</v>
      </c>
      <c r="F18">
        <v>36051</v>
      </c>
      <c r="G18">
        <v>36051</v>
      </c>
      <c r="H18">
        <f>IF(C18=D18,0,1)</f>
        <v>1</v>
      </c>
      <c r="I18">
        <f>IF(AND(E18=F18,E18=G18,F18=G18),0,1)</f>
        <v>0</v>
      </c>
      <c r="J18" t="s">
        <v>11</v>
      </c>
      <c r="K18" t="s">
        <v>12</v>
      </c>
      <c r="L18" s="2">
        <v>46521102</v>
      </c>
      <c r="M18">
        <f>L18/E18</f>
        <v>1290.4247316301905</v>
      </c>
      <c r="N18">
        <f>D18-M18</f>
        <v>21.575268369809464</v>
      </c>
      <c r="O18" s="7">
        <f>N18/M18</f>
        <v>1.6719509352981384E-2</v>
      </c>
    </row>
    <row r="19" spans="1:15" x14ac:dyDescent="0.35">
      <c r="A19">
        <v>216287</v>
      </c>
      <c r="B19" t="s">
        <v>80</v>
      </c>
      <c r="C19">
        <v>1657</v>
      </c>
      <c r="D19">
        <v>1554</v>
      </c>
      <c r="E19">
        <v>44718</v>
      </c>
      <c r="F19">
        <v>44718</v>
      </c>
      <c r="G19">
        <v>44718</v>
      </c>
      <c r="H19">
        <f>IF(C19=D19,0,1)</f>
        <v>1</v>
      </c>
      <c r="I19">
        <f>IF(AND(E19=F19,E19=G19,F19=G19),0,1)</f>
        <v>0</v>
      </c>
      <c r="J19" t="s">
        <v>58</v>
      </c>
      <c r="K19" t="s">
        <v>21</v>
      </c>
      <c r="L19" s="2">
        <v>68121000</v>
      </c>
      <c r="M19">
        <f>L19/E19</f>
        <v>1523.3463035019456</v>
      </c>
      <c r="N19">
        <f>D19-M19</f>
        <v>30.653696498054387</v>
      </c>
      <c r="O19" s="7">
        <f>N19/M19</f>
        <v>2.0122605363984615E-2</v>
      </c>
    </row>
    <row r="20" spans="1:15" x14ac:dyDescent="0.35">
      <c r="A20">
        <v>216524</v>
      </c>
      <c r="B20" t="s">
        <v>77</v>
      </c>
      <c r="C20">
        <v>1751</v>
      </c>
      <c r="D20">
        <v>1602</v>
      </c>
      <c r="E20">
        <v>44530</v>
      </c>
      <c r="F20">
        <v>44530</v>
      </c>
      <c r="G20">
        <v>44530</v>
      </c>
      <c r="H20">
        <f>IF(C20=D20,0,1)</f>
        <v>1</v>
      </c>
      <c r="I20">
        <f>IF(AND(E20=F20,E20=G20,F20=G20),0,1)</f>
        <v>0</v>
      </c>
      <c r="J20" t="s">
        <v>62</v>
      </c>
      <c r="K20" t="s">
        <v>63</v>
      </c>
      <c r="L20" s="2">
        <v>69791197</v>
      </c>
      <c r="M20">
        <f>L20/E20</f>
        <v>1567.2849090500786</v>
      </c>
      <c r="N20">
        <f>D20-M20</f>
        <v>34.715090949921432</v>
      </c>
      <c r="O20" s="7">
        <f>N20/M20</f>
        <v>2.2149827864393862E-2</v>
      </c>
    </row>
    <row r="21" spans="1:15" x14ac:dyDescent="0.35">
      <c r="A21">
        <v>173258</v>
      </c>
      <c r="B21" t="s">
        <v>109</v>
      </c>
      <c r="C21">
        <v>1984</v>
      </c>
      <c r="D21">
        <v>1994</v>
      </c>
      <c r="E21">
        <v>46167</v>
      </c>
      <c r="F21">
        <v>46167</v>
      </c>
      <c r="G21">
        <v>46167</v>
      </c>
      <c r="H21">
        <f>IF(C21=D21,0,1)</f>
        <v>1</v>
      </c>
      <c r="I21">
        <f>IF(AND(E21=F21,E21=G21,F21=G21),0,1)</f>
        <v>0</v>
      </c>
      <c r="J21" t="s">
        <v>23</v>
      </c>
      <c r="K21" t="s">
        <v>24</v>
      </c>
      <c r="L21" s="2">
        <v>89965167</v>
      </c>
      <c r="M21">
        <f>L21/E21</f>
        <v>1948.6899083761127</v>
      </c>
      <c r="N21">
        <f>D21-M21</f>
        <v>45.310091623887274</v>
      </c>
      <c r="O21" s="7">
        <f>N21/M21</f>
        <v>2.3251565797682606E-2</v>
      </c>
    </row>
    <row r="22" spans="1:15" x14ac:dyDescent="0.35">
      <c r="A22">
        <v>168281</v>
      </c>
      <c r="B22" t="s">
        <v>73</v>
      </c>
      <c r="C22">
        <v>1671</v>
      </c>
      <c r="D22">
        <v>1671</v>
      </c>
      <c r="E22">
        <v>45074</v>
      </c>
      <c r="F22">
        <v>45074</v>
      </c>
      <c r="G22">
        <v>45074</v>
      </c>
      <c r="H22">
        <f>IF(C22=D22,0,1)</f>
        <v>0</v>
      </c>
      <c r="I22">
        <f>IF(AND(E22=F22,E22=G22,F22=G22),0,1)</f>
        <v>0</v>
      </c>
      <c r="J22" t="s">
        <v>68</v>
      </c>
      <c r="K22" t="s">
        <v>27</v>
      </c>
      <c r="L22" s="2">
        <v>73565266</v>
      </c>
      <c r="M22">
        <f>L22/E22</f>
        <v>1632.0997914540533</v>
      </c>
      <c r="N22">
        <f>D22-M22</f>
        <v>38.900208545946725</v>
      </c>
      <c r="O22" s="7">
        <f>N22/M22</f>
        <v>2.3834454700401717E-2</v>
      </c>
    </row>
    <row r="23" spans="1:15" x14ac:dyDescent="0.35">
      <c r="A23">
        <v>196866</v>
      </c>
      <c r="B23" t="s">
        <v>78</v>
      </c>
      <c r="C23">
        <v>2246</v>
      </c>
      <c r="D23">
        <v>2246</v>
      </c>
      <c r="E23">
        <v>46785</v>
      </c>
      <c r="F23">
        <v>46785</v>
      </c>
      <c r="G23">
        <v>46785</v>
      </c>
      <c r="H23">
        <f>IF(C23=D23,0,1)</f>
        <v>0</v>
      </c>
      <c r="I23">
        <f>IF(AND(E23=F23,E23=G23,F23=G23),0,1)</f>
        <v>0</v>
      </c>
      <c r="J23" t="s">
        <v>60</v>
      </c>
      <c r="K23" t="s">
        <v>61</v>
      </c>
      <c r="L23" s="2">
        <v>102572832</v>
      </c>
      <c r="M23">
        <f>L23/E23</f>
        <v>2192.4298813722348</v>
      </c>
      <c r="N23">
        <f>D23-M23</f>
        <v>53.570118627765169</v>
      </c>
      <c r="O23" s="7">
        <f>N23/M23</f>
        <v>2.4434130862253985E-2</v>
      </c>
    </row>
    <row r="24" spans="1:15" x14ac:dyDescent="0.35">
      <c r="A24">
        <v>170532</v>
      </c>
      <c r="B24" t="s">
        <v>93</v>
      </c>
      <c r="C24">
        <v>1477</v>
      </c>
      <c r="D24">
        <v>1477</v>
      </c>
      <c r="E24">
        <v>39450</v>
      </c>
      <c r="F24">
        <v>39450</v>
      </c>
      <c r="G24">
        <v>39450</v>
      </c>
      <c r="H24">
        <f>IF(C24=D24,0,1)</f>
        <v>0</v>
      </c>
      <c r="I24">
        <f>IF(AND(E24=F24,E24=G24,F24=G24),0,1)</f>
        <v>0</v>
      </c>
      <c r="J24" t="s">
        <v>44</v>
      </c>
      <c r="K24" t="s">
        <v>27</v>
      </c>
      <c r="L24" s="2">
        <v>56843235</v>
      </c>
      <c r="M24">
        <f>L24/E24</f>
        <v>1440.8931558935362</v>
      </c>
      <c r="N24">
        <f>D24-M24</f>
        <v>36.106844106463768</v>
      </c>
      <c r="O24" s="7">
        <f>N24/M24</f>
        <v>2.50586547370148E-2</v>
      </c>
    </row>
    <row r="25" spans="1:15" x14ac:dyDescent="0.35">
      <c r="A25">
        <v>153384</v>
      </c>
      <c r="B25" t="s">
        <v>98</v>
      </c>
      <c r="C25">
        <v>1698</v>
      </c>
      <c r="D25">
        <v>1683</v>
      </c>
      <c r="E25">
        <v>43656</v>
      </c>
      <c r="F25">
        <v>43656</v>
      </c>
      <c r="G25">
        <v>43656</v>
      </c>
      <c r="H25">
        <f>IF(C25=D25,0,1)</f>
        <v>1</v>
      </c>
      <c r="I25">
        <f>IF(AND(E25=F25,E25=G25,F25=G25),0,1)</f>
        <v>0</v>
      </c>
      <c r="J25" t="s">
        <v>37</v>
      </c>
      <c r="K25" t="s">
        <v>12</v>
      </c>
      <c r="L25" s="2">
        <v>71590500</v>
      </c>
      <c r="M25">
        <f>L25/E25</f>
        <v>1639.8776800439803</v>
      </c>
      <c r="N25">
        <f>D25-M25</f>
        <v>43.122319956019737</v>
      </c>
      <c r="O25" s="7">
        <f>N25/M25</f>
        <v>2.6296058834621879E-2</v>
      </c>
    </row>
    <row r="26" spans="1:15" x14ac:dyDescent="0.35">
      <c r="A26">
        <v>233295</v>
      </c>
      <c r="B26" t="s">
        <v>85</v>
      </c>
      <c r="C26">
        <v>1309</v>
      </c>
      <c r="D26">
        <v>1309</v>
      </c>
      <c r="E26">
        <v>34850</v>
      </c>
      <c r="F26">
        <v>34850</v>
      </c>
      <c r="G26">
        <v>34850</v>
      </c>
      <c r="H26">
        <f>IF(C26=D26,0,1)</f>
        <v>0</v>
      </c>
      <c r="I26">
        <f>IF(AND(E26=F26,E26=G26,F26=G26),0,1)</f>
        <v>0</v>
      </c>
      <c r="J26" t="s">
        <v>52</v>
      </c>
      <c r="K26" t="s">
        <v>12</v>
      </c>
      <c r="L26" s="2">
        <v>44404833</v>
      </c>
      <c r="M26">
        <f>L26/E26</f>
        <v>1274.1702439024391</v>
      </c>
      <c r="N26">
        <f>D26-M26</f>
        <v>34.829756097560903</v>
      </c>
      <c r="O26" s="7">
        <f>N26/M26</f>
        <v>2.7335245242336513E-2</v>
      </c>
    </row>
    <row r="27" spans="1:15" x14ac:dyDescent="0.35">
      <c r="A27">
        <v>232256</v>
      </c>
      <c r="B27" t="s">
        <v>96</v>
      </c>
      <c r="C27">
        <v>1076</v>
      </c>
      <c r="D27">
        <v>1076</v>
      </c>
      <c r="E27">
        <v>37352</v>
      </c>
      <c r="F27">
        <v>37352</v>
      </c>
      <c r="G27">
        <v>37352</v>
      </c>
      <c r="H27">
        <f>IF(C27=D27,0,1)</f>
        <v>0</v>
      </c>
      <c r="I27">
        <f>IF(AND(E27=F27,E27=G27,F27=G27),0,1)</f>
        <v>0</v>
      </c>
      <c r="J27" t="s">
        <v>39</v>
      </c>
      <c r="K27" t="s">
        <v>40</v>
      </c>
      <c r="L27" s="2">
        <v>38835355</v>
      </c>
      <c r="M27">
        <f>L27/E27</f>
        <v>1039.7128667808952</v>
      </c>
      <c r="N27">
        <f>D27-M27</f>
        <v>36.287133219104817</v>
      </c>
      <c r="O27" s="7">
        <f>N27/M27</f>
        <v>3.4901110083839927E-2</v>
      </c>
    </row>
    <row r="28" spans="1:15" x14ac:dyDescent="0.35">
      <c r="A28">
        <v>203535</v>
      </c>
      <c r="B28" t="s">
        <v>92</v>
      </c>
      <c r="C28">
        <v>1876</v>
      </c>
      <c r="D28">
        <v>1876</v>
      </c>
      <c r="E28">
        <v>45640</v>
      </c>
      <c r="F28">
        <v>45640</v>
      </c>
      <c r="G28">
        <v>45640</v>
      </c>
      <c r="H28">
        <f>IF(C28=D28,0,1)</f>
        <v>0</v>
      </c>
      <c r="I28">
        <f>IF(AND(E28=F28,E28=G28,F28=G28),0,1)</f>
        <v>0</v>
      </c>
      <c r="J28" t="s">
        <v>45</v>
      </c>
      <c r="K28" t="s">
        <v>12</v>
      </c>
      <c r="L28" s="2">
        <v>82107925</v>
      </c>
      <c r="M28">
        <f>L28/E28</f>
        <v>1799.0342900964067</v>
      </c>
      <c r="N28">
        <f>D28-M28</f>
        <v>76.965709903593279</v>
      </c>
      <c r="O28" s="7">
        <f>N28/M28</f>
        <v>4.2781680331100767E-2</v>
      </c>
    </row>
    <row r="29" spans="1:15" x14ac:dyDescent="0.35">
      <c r="A29">
        <v>189097</v>
      </c>
      <c r="B29" t="s">
        <v>113</v>
      </c>
      <c r="C29">
        <v>2497</v>
      </c>
      <c r="D29">
        <v>2497</v>
      </c>
      <c r="E29">
        <v>44790</v>
      </c>
      <c r="F29">
        <v>44790</v>
      </c>
      <c r="G29">
        <v>44790</v>
      </c>
      <c r="H29">
        <f>IF(C29=D29,0,1)</f>
        <v>0</v>
      </c>
      <c r="I29">
        <f>IF(AND(E29=F29,E29=G29,F29=G29),0,1)</f>
        <v>0</v>
      </c>
      <c r="J29" t="s">
        <v>16</v>
      </c>
      <c r="K29" t="s">
        <v>17</v>
      </c>
      <c r="L29" s="2">
        <v>106466699</v>
      </c>
      <c r="M29">
        <f>L29/E29</f>
        <v>2377.0194016521546</v>
      </c>
      <c r="N29">
        <f>D29-M29</f>
        <v>119.98059834784544</v>
      </c>
      <c r="O29" s="7">
        <f>N29/M29</f>
        <v>5.047522887884405E-2</v>
      </c>
    </row>
    <row r="30" spans="1:15" x14ac:dyDescent="0.35">
      <c r="A30">
        <v>152673</v>
      </c>
      <c r="B30" t="s">
        <v>75</v>
      </c>
      <c r="C30">
        <v>1012</v>
      </c>
      <c r="D30">
        <v>911</v>
      </c>
      <c r="E30">
        <v>35650</v>
      </c>
      <c r="F30">
        <v>35650</v>
      </c>
      <c r="G30">
        <v>35650</v>
      </c>
      <c r="H30">
        <f>IF(C30=D30,0,1)</f>
        <v>1</v>
      </c>
      <c r="I30">
        <f>IF(AND(E30=F30,E30=G30,F30=G30),0,1)</f>
        <v>0</v>
      </c>
      <c r="J30" t="s">
        <v>65</v>
      </c>
      <c r="K30" t="s">
        <v>21</v>
      </c>
      <c r="L30" s="2">
        <v>30899745</v>
      </c>
      <c r="M30">
        <f>L30/E30</f>
        <v>866.75301542777004</v>
      </c>
      <c r="N30">
        <f>D30-M30</f>
        <v>44.246984572229962</v>
      </c>
      <c r="O30" s="7">
        <f>N30/M30</f>
        <v>5.1049126780819652E-2</v>
      </c>
    </row>
    <row r="31" spans="1:15" x14ac:dyDescent="0.35">
      <c r="A31">
        <v>202523</v>
      </c>
      <c r="B31" t="s">
        <v>103</v>
      </c>
      <c r="C31">
        <v>2382</v>
      </c>
      <c r="D31">
        <v>2234</v>
      </c>
      <c r="E31">
        <v>43910</v>
      </c>
      <c r="F31">
        <v>43910</v>
      </c>
      <c r="G31">
        <v>43910</v>
      </c>
      <c r="H31">
        <f>IF(C31=D31,0,1)</f>
        <v>1</v>
      </c>
      <c r="I31">
        <f>IF(AND(E31=F31,E31=G31,F31=G31),0,1)</f>
        <v>0</v>
      </c>
      <c r="J31" t="s">
        <v>32</v>
      </c>
      <c r="K31" t="s">
        <v>12</v>
      </c>
      <c r="L31" s="2">
        <v>92825686</v>
      </c>
      <c r="M31">
        <f>L31/E31</f>
        <v>2113.9987702117969</v>
      </c>
      <c r="N31">
        <f>D31-M31</f>
        <v>120.00122978820309</v>
      </c>
      <c r="O31" s="7">
        <f>N31/M31</f>
        <v>5.6765042382773211E-2</v>
      </c>
    </row>
    <row r="32" spans="1:15" x14ac:dyDescent="0.35">
      <c r="A32">
        <v>212577</v>
      </c>
      <c r="B32" t="s">
        <v>100</v>
      </c>
      <c r="C32">
        <v>2520</v>
      </c>
      <c r="D32">
        <v>2520</v>
      </c>
      <c r="E32">
        <v>46285</v>
      </c>
      <c r="F32">
        <v>46285</v>
      </c>
      <c r="G32">
        <v>46285</v>
      </c>
      <c r="H32">
        <f>IF(C32=D32,0,1)</f>
        <v>0</v>
      </c>
      <c r="I32">
        <f>IF(AND(E32=F32,E32=G32,F32=G32),0,1)</f>
        <v>0</v>
      </c>
      <c r="J32" t="s">
        <v>35</v>
      </c>
      <c r="K32" t="s">
        <v>21</v>
      </c>
      <c r="L32" s="2">
        <v>110341240</v>
      </c>
      <c r="M32">
        <f>L32/E32</f>
        <v>2383.9524684022904</v>
      </c>
      <c r="N32">
        <f>D32-M32</f>
        <v>136.04753159770962</v>
      </c>
      <c r="O32" s="7">
        <f>N32/M32</f>
        <v>5.7068055425151913E-2</v>
      </c>
    </row>
    <row r="33" spans="1:15" x14ac:dyDescent="0.35">
      <c r="A33">
        <v>150400</v>
      </c>
      <c r="B33" t="s">
        <v>102</v>
      </c>
      <c r="C33">
        <v>2365</v>
      </c>
      <c r="D33">
        <v>2365</v>
      </c>
      <c r="E33">
        <v>40640</v>
      </c>
      <c r="F33">
        <v>40640</v>
      </c>
      <c r="G33">
        <v>40640</v>
      </c>
      <c r="H33">
        <f>IF(C33=D33,0,1)</f>
        <v>0</v>
      </c>
      <c r="I33">
        <f>IF(AND(E33=F33,E33=G33,F33=G33),0,1)</f>
        <v>0</v>
      </c>
      <c r="J33" t="s">
        <v>33</v>
      </c>
      <c r="K33" t="s">
        <v>12</v>
      </c>
      <c r="L33" s="2">
        <v>90808941</v>
      </c>
      <c r="M33">
        <f>L33/E33</f>
        <v>2234.4719734251967</v>
      </c>
      <c r="N33">
        <f>D33-M33</f>
        <v>130.52802657480333</v>
      </c>
      <c r="O33" s="7">
        <f>N33/M33</f>
        <v>5.8415602490067671E-2</v>
      </c>
    </row>
    <row r="34" spans="1:15" x14ac:dyDescent="0.35">
      <c r="A34">
        <v>213385</v>
      </c>
      <c r="B34" t="s">
        <v>90</v>
      </c>
      <c r="C34">
        <v>2583</v>
      </c>
      <c r="D34">
        <v>2583</v>
      </c>
      <c r="E34">
        <v>44670</v>
      </c>
      <c r="F34">
        <v>44670</v>
      </c>
      <c r="G34">
        <v>44670</v>
      </c>
      <c r="H34">
        <f>IF(C34=D34,0,1)</f>
        <v>0</v>
      </c>
      <c r="I34">
        <f>IF(AND(E34=F34,E34=G34,F34=G34),0,1)</f>
        <v>0</v>
      </c>
      <c r="J34" t="s">
        <v>47</v>
      </c>
      <c r="K34" t="s">
        <v>12</v>
      </c>
      <c r="L34" s="2">
        <v>108912224</v>
      </c>
      <c r="M34">
        <f>L34/E34</f>
        <v>2438.1514215357065</v>
      </c>
      <c r="N34">
        <f>D34-M34</f>
        <v>144.8485784642935</v>
      </c>
      <c r="O34" s="7">
        <f>N34/M34</f>
        <v>5.9409180736222866E-2</v>
      </c>
    </row>
    <row r="35" spans="1:15" x14ac:dyDescent="0.35">
      <c r="A35">
        <v>212009</v>
      </c>
      <c r="B35" t="s">
        <v>101</v>
      </c>
      <c r="C35">
        <v>2544</v>
      </c>
      <c r="D35">
        <v>2544</v>
      </c>
      <c r="E35">
        <v>46094</v>
      </c>
      <c r="F35">
        <v>46094</v>
      </c>
      <c r="G35">
        <v>46094</v>
      </c>
      <c r="H35">
        <f>IF(C35=D35,0,1)</f>
        <v>0</v>
      </c>
      <c r="I35">
        <f>IF(AND(E35=F35,E35=G35,F35=G35),0,1)</f>
        <v>0</v>
      </c>
      <c r="J35" t="s">
        <v>34</v>
      </c>
      <c r="K35" t="s">
        <v>12</v>
      </c>
      <c r="L35" s="2">
        <v>110348110</v>
      </c>
      <c r="M35">
        <f>L35/E35</f>
        <v>2393.9799106174341</v>
      </c>
      <c r="N35">
        <f>D35-M35</f>
        <v>150.02008938256586</v>
      </c>
      <c r="O35" s="7">
        <f>N35/M35</f>
        <v>6.266555902044893E-2</v>
      </c>
    </row>
    <row r="36" spans="1:15" x14ac:dyDescent="0.35">
      <c r="A36">
        <v>138600</v>
      </c>
      <c r="B36" t="s">
        <v>117</v>
      </c>
      <c r="C36">
        <v>929</v>
      </c>
      <c r="D36">
        <v>929</v>
      </c>
      <c r="E36">
        <v>34788</v>
      </c>
      <c r="F36">
        <v>34788</v>
      </c>
      <c r="G36">
        <v>34788</v>
      </c>
      <c r="H36">
        <f>IF(C36=D36,0,1)</f>
        <v>0</v>
      </c>
      <c r="I36">
        <f>IF(AND(E36=F36,E36=G36,F36=G36),0,1)</f>
        <v>0</v>
      </c>
      <c r="J36" t="s">
        <v>9</v>
      </c>
      <c r="K36" t="s">
        <v>10</v>
      </c>
      <c r="L36" s="2">
        <v>30344801</v>
      </c>
      <c r="M36">
        <f>L36/E36</f>
        <v>872.27782568701855</v>
      </c>
      <c r="N36">
        <f>D36-M36</f>
        <v>56.722174312981451</v>
      </c>
      <c r="O36" s="7">
        <f>N36/M36</f>
        <v>6.5027646745813183E-2</v>
      </c>
    </row>
    <row r="37" spans="1:15" x14ac:dyDescent="0.35">
      <c r="A37">
        <v>206589</v>
      </c>
      <c r="B37" t="s">
        <v>79</v>
      </c>
      <c r="C37">
        <v>2183</v>
      </c>
      <c r="D37">
        <v>2183</v>
      </c>
      <c r="E37">
        <v>41680</v>
      </c>
      <c r="F37">
        <v>41680</v>
      </c>
      <c r="G37">
        <v>41680</v>
      </c>
      <c r="H37">
        <f>IF(C37=D37,0,1)</f>
        <v>0</v>
      </c>
      <c r="I37">
        <f>IF(AND(E37=F37,E37=G37,F37=G37),0,1)</f>
        <v>0</v>
      </c>
      <c r="J37" t="s">
        <v>59</v>
      </c>
      <c r="K37" t="s">
        <v>17</v>
      </c>
      <c r="L37" s="2">
        <v>84566945</v>
      </c>
      <c r="M37">
        <f>L37/E37</f>
        <v>2028.9574136276392</v>
      </c>
      <c r="N37">
        <f>D37-M37</f>
        <v>154.0425863723608</v>
      </c>
      <c r="O37" s="7">
        <f>N37/M37</f>
        <v>7.5922040225054818E-2</v>
      </c>
    </row>
    <row r="38" spans="1:15" x14ac:dyDescent="0.35">
      <c r="A38">
        <v>161086</v>
      </c>
      <c r="B38" t="s">
        <v>107</v>
      </c>
      <c r="C38">
        <v>2039</v>
      </c>
      <c r="D38">
        <v>2039</v>
      </c>
      <c r="E38">
        <v>45760</v>
      </c>
      <c r="F38">
        <v>45760</v>
      </c>
      <c r="G38">
        <v>45760</v>
      </c>
      <c r="H38">
        <f>IF(C38=D38,0,1)</f>
        <v>0</v>
      </c>
      <c r="I38">
        <f>IF(AND(E38=F38,E38=G38,F38=G38),0,1)</f>
        <v>0</v>
      </c>
      <c r="J38" t="s">
        <v>26</v>
      </c>
      <c r="K38" t="s">
        <v>27</v>
      </c>
      <c r="L38" s="2">
        <v>86326000</v>
      </c>
      <c r="M38">
        <f>L38/E38</f>
        <v>1886.4947552447552</v>
      </c>
      <c r="N38">
        <f>D38-M38</f>
        <v>152.5052447552448</v>
      </c>
      <c r="O38" s="7">
        <f>N38/M38</f>
        <v>8.0840534717234694E-2</v>
      </c>
    </row>
    <row r="39" spans="1:15" x14ac:dyDescent="0.35">
      <c r="A39">
        <v>198385</v>
      </c>
      <c r="B39" t="s">
        <v>104</v>
      </c>
      <c r="C39">
        <v>1907</v>
      </c>
      <c r="D39">
        <v>1924</v>
      </c>
      <c r="E39">
        <v>42849</v>
      </c>
      <c r="F39">
        <v>42849</v>
      </c>
      <c r="G39">
        <v>42849</v>
      </c>
      <c r="H39">
        <f>IF(C39=D39,0,1)</f>
        <v>1</v>
      </c>
      <c r="I39">
        <f>IF(AND(E39=F39,E39=G39,F39=G39),0,1)</f>
        <v>0</v>
      </c>
      <c r="J39" t="s">
        <v>30</v>
      </c>
      <c r="K39" t="s">
        <v>31</v>
      </c>
      <c r="L39" s="2">
        <v>76083341</v>
      </c>
      <c r="M39">
        <f>L39/E39</f>
        <v>1775.6153235781464</v>
      </c>
      <c r="N39">
        <f>D39-M39</f>
        <v>148.38467642185356</v>
      </c>
      <c r="O39" s="7">
        <f>N39/M39</f>
        <v>8.3568031009574134E-2</v>
      </c>
    </row>
    <row r="40" spans="1:15" x14ac:dyDescent="0.35">
      <c r="A40">
        <v>166124</v>
      </c>
      <c r="B40" t="s">
        <v>106</v>
      </c>
      <c r="C40">
        <v>3134</v>
      </c>
      <c r="D40">
        <v>3134</v>
      </c>
      <c r="E40">
        <v>44272</v>
      </c>
      <c r="F40">
        <v>44272</v>
      </c>
      <c r="G40">
        <v>44272</v>
      </c>
      <c r="H40">
        <f>IF(C40=D40,0,1)</f>
        <v>0</v>
      </c>
      <c r="I40">
        <f>IF(AND(E40=F40,E40=G40,F40=G40),0,1)</f>
        <v>0</v>
      </c>
      <c r="J40" t="s">
        <v>28</v>
      </c>
      <c r="K40" t="s">
        <v>27</v>
      </c>
      <c r="L40" s="2">
        <v>127917832</v>
      </c>
      <c r="M40">
        <f>L40/E40</f>
        <v>2889.3619443440548</v>
      </c>
      <c r="N40">
        <f>D40-M40</f>
        <v>244.63805565594521</v>
      </c>
      <c r="O40" s="7">
        <f>N40/M40</f>
        <v>8.4668539410517898E-2</v>
      </c>
    </row>
    <row r="41" spans="1:15" x14ac:dyDescent="0.35">
      <c r="A41">
        <v>238333</v>
      </c>
      <c r="B41" t="s">
        <v>111</v>
      </c>
      <c r="C41">
        <v>1310</v>
      </c>
      <c r="D41">
        <v>1310</v>
      </c>
      <c r="E41">
        <v>41250</v>
      </c>
      <c r="F41">
        <v>41250</v>
      </c>
      <c r="G41">
        <v>41250</v>
      </c>
      <c r="H41">
        <f>IF(C41=D41,0,1)</f>
        <v>0</v>
      </c>
      <c r="I41">
        <f>IF(AND(E41=F41,E41=G41,F41=G41),0,1)</f>
        <v>0</v>
      </c>
      <c r="J41" t="s">
        <v>20</v>
      </c>
      <c r="K41" t="s">
        <v>21</v>
      </c>
      <c r="L41" s="2">
        <v>49706833</v>
      </c>
      <c r="M41">
        <f>L41/E41</f>
        <v>1205.0141333333333</v>
      </c>
      <c r="N41">
        <f>D41-M41</f>
        <v>104.98586666666665</v>
      </c>
      <c r="O41" s="7">
        <f>N41/M41</f>
        <v>8.7124178681832323E-2</v>
      </c>
    </row>
    <row r="42" spans="1:15" x14ac:dyDescent="0.35">
      <c r="A42">
        <v>213668</v>
      </c>
      <c r="B42" t="s">
        <v>88</v>
      </c>
      <c r="C42">
        <v>1372</v>
      </c>
      <c r="D42">
        <v>1372</v>
      </c>
      <c r="E42">
        <v>33746</v>
      </c>
      <c r="F42">
        <v>33746</v>
      </c>
      <c r="G42">
        <v>33746</v>
      </c>
      <c r="H42">
        <f>IF(C42=D42,0,1)</f>
        <v>0</v>
      </c>
      <c r="I42">
        <f>IF(AND(E42=F42,E42=G42,F42=G42),0,1)</f>
        <v>0</v>
      </c>
      <c r="J42" t="s">
        <v>49</v>
      </c>
      <c r="K42" t="s">
        <v>21</v>
      </c>
      <c r="L42" s="2">
        <v>42457624</v>
      </c>
      <c r="M42">
        <f>L42/E42</f>
        <v>1258.1527884786344</v>
      </c>
      <c r="N42">
        <f>D42-M42</f>
        <v>113.84721152136558</v>
      </c>
      <c r="O42" s="7">
        <f>N42/M42</f>
        <v>9.0487588283319931E-2</v>
      </c>
    </row>
    <row r="43" spans="1:15" x14ac:dyDescent="0.35">
      <c r="A43">
        <v>164465</v>
      </c>
      <c r="B43" t="s">
        <v>114</v>
      </c>
      <c r="C43">
        <v>1939</v>
      </c>
      <c r="D43">
        <v>1939</v>
      </c>
      <c r="E43">
        <v>46574</v>
      </c>
      <c r="F43">
        <v>46574</v>
      </c>
      <c r="G43">
        <v>46574</v>
      </c>
      <c r="H43">
        <f>IF(C43=D43,0,1)</f>
        <v>0</v>
      </c>
      <c r="I43">
        <f>IF(AND(E43=F43,E43=G43,F43=G43),0,1)</f>
        <v>0</v>
      </c>
      <c r="J43" t="s">
        <v>14</v>
      </c>
      <c r="K43" t="s">
        <v>15</v>
      </c>
      <c r="L43" s="2">
        <v>82305289</v>
      </c>
      <c r="M43">
        <f>L43/E43</f>
        <v>1767.1939064714218</v>
      </c>
      <c r="N43">
        <f>D43-M43</f>
        <v>171.80609352857823</v>
      </c>
      <c r="O43" s="7">
        <f>N43/M43</f>
        <v>9.7219718164163207E-2</v>
      </c>
    </row>
    <row r="44" spans="1:15" x14ac:dyDescent="0.35">
      <c r="A44">
        <v>239628</v>
      </c>
      <c r="B44" t="s">
        <v>84</v>
      </c>
      <c r="C44">
        <v>959</v>
      </c>
      <c r="D44">
        <v>959</v>
      </c>
      <c r="E44">
        <v>31604</v>
      </c>
      <c r="F44">
        <v>31604</v>
      </c>
      <c r="G44">
        <v>31604</v>
      </c>
      <c r="H44">
        <f>IF(C44=D44,0,1)</f>
        <v>0</v>
      </c>
      <c r="I44">
        <f>IF(AND(E44=F44,E44=G44,F44=G44),0,1)</f>
        <v>0</v>
      </c>
      <c r="J44" t="s">
        <v>53</v>
      </c>
      <c r="K44" t="s">
        <v>21</v>
      </c>
      <c r="L44" s="2">
        <v>27240413</v>
      </c>
      <c r="M44">
        <f>L44/E44</f>
        <v>861.92928110365779</v>
      </c>
      <c r="N44">
        <f>D44-M44</f>
        <v>97.070718896342214</v>
      </c>
      <c r="O44" s="7">
        <f>N44/M44</f>
        <v>0.11262028222553011</v>
      </c>
    </row>
    <row r="45" spans="1:15" x14ac:dyDescent="0.35">
      <c r="A45">
        <v>168218</v>
      </c>
      <c r="B45" t="s">
        <v>74</v>
      </c>
      <c r="C45">
        <v>2656</v>
      </c>
      <c r="D45">
        <v>2656</v>
      </c>
      <c r="E45">
        <v>43554</v>
      </c>
      <c r="F45">
        <v>43554</v>
      </c>
      <c r="G45">
        <v>43554</v>
      </c>
      <c r="H45">
        <f>IF(C45=D45,0,1)</f>
        <v>0</v>
      </c>
      <c r="I45">
        <f>IF(AND(E45=F45,E45=G45,F45=G45),0,1)</f>
        <v>0</v>
      </c>
      <c r="J45" t="s">
        <v>66</v>
      </c>
      <c r="K45" t="s">
        <v>67</v>
      </c>
      <c r="L45" s="2">
        <v>102634596</v>
      </c>
      <c r="M45">
        <f>L45/E45</f>
        <v>2356.4907011985124</v>
      </c>
      <c r="N45">
        <f>D45-M45</f>
        <v>299.5092988014876</v>
      </c>
      <c r="O45" s="7">
        <f>N45/M45</f>
        <v>0.12709971596711883</v>
      </c>
    </row>
    <row r="46" spans="1:15" x14ac:dyDescent="0.35">
      <c r="A46">
        <v>150756</v>
      </c>
      <c r="B46" t="s">
        <v>95</v>
      </c>
      <c r="C46">
        <v>1350</v>
      </c>
      <c r="D46">
        <v>1350</v>
      </c>
      <c r="E46">
        <v>31760</v>
      </c>
      <c r="F46">
        <v>31760</v>
      </c>
      <c r="G46">
        <v>31760</v>
      </c>
      <c r="H46">
        <f>IF(C46=D46,0,1)</f>
        <v>0</v>
      </c>
      <c r="I46">
        <f>IF(AND(E46=F46,E46=G46,F46=G46),0,1)</f>
        <v>0</v>
      </c>
      <c r="J46" t="s">
        <v>41</v>
      </c>
      <c r="K46" t="s">
        <v>42</v>
      </c>
      <c r="L46" s="2">
        <v>36526025</v>
      </c>
      <c r="M46">
        <f>L46/E46</f>
        <v>1150.0637594458437</v>
      </c>
      <c r="N46">
        <f>D46-M46</f>
        <v>199.93624055415626</v>
      </c>
      <c r="O46" s="7">
        <f>N46/M46</f>
        <v>0.17384796182995557</v>
      </c>
    </row>
    <row r="47" spans="1:15" x14ac:dyDescent="0.35">
      <c r="A47">
        <v>141060</v>
      </c>
      <c r="B47" t="s">
        <v>81</v>
      </c>
      <c r="C47">
        <v>2422</v>
      </c>
      <c r="D47">
        <v>2422</v>
      </c>
      <c r="E47">
        <v>24634</v>
      </c>
      <c r="F47">
        <v>24634</v>
      </c>
      <c r="G47">
        <v>24634</v>
      </c>
      <c r="H47">
        <f>IF(C47=D47,0,1)</f>
        <v>0</v>
      </c>
      <c r="I47">
        <f>IF(AND(E47=F47,E47=G47,F47=G47),0,1)</f>
        <v>0</v>
      </c>
      <c r="J47" t="s">
        <v>57</v>
      </c>
      <c r="K47" t="s">
        <v>12</v>
      </c>
      <c r="L47" s="2">
        <v>49390278</v>
      </c>
      <c r="M47">
        <f>L47/E47</f>
        <v>2004.9637898839003</v>
      </c>
      <c r="N47">
        <f>D47-M47</f>
        <v>417.03621011609971</v>
      </c>
      <c r="O47" s="7">
        <f>N47/M47</f>
        <v>0.20800186627821776</v>
      </c>
    </row>
    <row r="49" spans="4:13" x14ac:dyDescent="0.35">
      <c r="D49">
        <f>SUM(D2:D47)</f>
        <v>82626</v>
      </c>
      <c r="M49">
        <f>SUM(M2:M47)</f>
        <v>80317.903385513433</v>
      </c>
    </row>
  </sheetData>
  <autoFilter ref="A1:O47">
    <sortState ref="A2:O47">
      <sortCondition ref="O1:O47"/>
    </sortState>
  </autoFilter>
  <conditionalFormatting sqref="O1:O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pane xSplit="9" ySplit="2" topLeftCell="J17" activePane="bottomRight" state="frozen"/>
      <selection activeCell="C1" sqref="C1"/>
      <selection pane="topRight" activeCell="C1" sqref="C1"/>
      <selection pane="bottomLeft" activeCell="C1" sqref="C1"/>
      <selection pane="bottomRight" activeCell="F36" sqref="F36"/>
    </sheetView>
  </sheetViews>
  <sheetFormatPr defaultRowHeight="14.5" x14ac:dyDescent="0.35"/>
  <cols>
    <col min="8" max="8" width="15.1796875" style="6" customWidth="1"/>
    <col min="9" max="9" width="33" customWidth="1"/>
    <col min="10" max="10" width="15.81640625" customWidth="1"/>
    <col min="11" max="11" width="15.81640625" style="2" customWidth="1"/>
    <col min="12" max="12" width="14.1796875" customWidth="1"/>
  </cols>
  <sheetData>
    <row r="1" spans="1:23" x14ac:dyDescent="0.35">
      <c r="A1" s="9" t="s">
        <v>136</v>
      </c>
      <c r="H1" s="1"/>
      <c r="J1" t="s">
        <v>0</v>
      </c>
      <c r="K1" s="2" t="s">
        <v>1</v>
      </c>
    </row>
    <row r="2" spans="1:23" s="4" customFormat="1" ht="15" thickBot="1" x14ac:dyDescent="0.4">
      <c r="A2" s="4" t="s">
        <v>138</v>
      </c>
      <c r="H2" s="3" t="s">
        <v>3</v>
      </c>
      <c r="I2" s="4" t="s">
        <v>4</v>
      </c>
      <c r="J2" s="4" t="s">
        <v>5</v>
      </c>
      <c r="K2" s="5" t="s">
        <v>6</v>
      </c>
      <c r="L2" s="4" t="s">
        <v>146</v>
      </c>
      <c r="M2" s="4" t="s">
        <v>147</v>
      </c>
      <c r="N2" s="4" t="s">
        <v>150</v>
      </c>
    </row>
    <row r="3" spans="1:23" x14ac:dyDescent="0.35">
      <c r="A3" t="s">
        <v>139</v>
      </c>
      <c r="H3" s="6">
        <v>350868202</v>
      </c>
      <c r="I3" t="s">
        <v>65</v>
      </c>
      <c r="J3" t="s">
        <v>21</v>
      </c>
      <c r="K3" s="2">
        <v>30899745</v>
      </c>
      <c r="L3" s="2">
        <v>65764920</v>
      </c>
      <c r="M3" s="11">
        <f>L3/K3</f>
        <v>2.1283321270126985</v>
      </c>
      <c r="N3" s="11">
        <v>1.28</v>
      </c>
    </row>
    <row r="4" spans="1:23" x14ac:dyDescent="0.35">
      <c r="A4" t="s">
        <v>137</v>
      </c>
      <c r="H4" s="6">
        <v>340714654</v>
      </c>
      <c r="I4" t="s">
        <v>59</v>
      </c>
      <c r="J4" t="s">
        <v>17</v>
      </c>
      <c r="K4" s="2">
        <v>84566945</v>
      </c>
      <c r="L4" s="2">
        <v>133513353</v>
      </c>
      <c r="M4" s="11">
        <f t="shared" ref="M4:M14" si="0">L4/K4</f>
        <v>1.5787888873128857</v>
      </c>
      <c r="N4" s="11">
        <v>0.97</v>
      </c>
    </row>
    <row r="5" spans="1:23" x14ac:dyDescent="0.35">
      <c r="A5" t="s">
        <v>140</v>
      </c>
      <c r="I5" t="s">
        <v>142</v>
      </c>
      <c r="K5" s="2">
        <v>72351379</v>
      </c>
      <c r="L5" s="2">
        <v>111277876</v>
      </c>
      <c r="M5" s="11">
        <f t="shared" si="0"/>
        <v>1.5380201115447987</v>
      </c>
      <c r="N5" s="11">
        <v>1.25</v>
      </c>
    </row>
    <row r="6" spans="1:23" x14ac:dyDescent="0.35">
      <c r="A6" t="s">
        <v>141</v>
      </c>
      <c r="I6" t="s">
        <v>143</v>
      </c>
      <c r="K6" s="2">
        <v>137142277</v>
      </c>
      <c r="L6" s="2">
        <v>232673338</v>
      </c>
      <c r="M6" s="11">
        <f t="shared" si="0"/>
        <v>1.6965835998187488</v>
      </c>
      <c r="N6" s="11">
        <v>1.24</v>
      </c>
    </row>
    <row r="7" spans="1:23" x14ac:dyDescent="0.35">
      <c r="A7" t="s">
        <v>149</v>
      </c>
      <c r="H7" s="6">
        <v>314379507</v>
      </c>
      <c r="I7" t="s">
        <v>45</v>
      </c>
      <c r="J7" t="s">
        <v>12</v>
      </c>
      <c r="K7" s="2">
        <v>82107925</v>
      </c>
      <c r="L7" s="2">
        <v>131125688</v>
      </c>
      <c r="M7" s="11">
        <f t="shared" si="0"/>
        <v>1.5969918616260246</v>
      </c>
      <c r="N7" s="11">
        <v>0.89</v>
      </c>
    </row>
    <row r="8" spans="1:23" x14ac:dyDescent="0.35">
      <c r="A8" s="10" t="s">
        <v>148</v>
      </c>
      <c r="H8" s="6">
        <v>381358014</v>
      </c>
      <c r="I8" t="s">
        <v>44</v>
      </c>
      <c r="J8" t="s">
        <v>27</v>
      </c>
      <c r="K8" s="2">
        <v>56843235</v>
      </c>
      <c r="L8" s="2">
        <v>85736277</v>
      </c>
      <c r="M8" s="11">
        <f t="shared" si="0"/>
        <v>1.5082934143350568</v>
      </c>
      <c r="N8" s="11">
        <v>0.98</v>
      </c>
    </row>
    <row r="9" spans="1:23" x14ac:dyDescent="0.35">
      <c r="I9" t="s">
        <v>144</v>
      </c>
      <c r="K9" s="2">
        <v>95958650</v>
      </c>
      <c r="L9" s="2">
        <v>136952323</v>
      </c>
      <c r="M9" s="11">
        <f t="shared" si="0"/>
        <v>1.4272014352015165</v>
      </c>
      <c r="N9" s="11">
        <v>0.72</v>
      </c>
    </row>
    <row r="10" spans="1:23" x14ac:dyDescent="0.35">
      <c r="I10" t="s">
        <v>145</v>
      </c>
      <c r="K10" s="2">
        <v>43434001</v>
      </c>
      <c r="L10" s="2">
        <v>83620638</v>
      </c>
      <c r="M10" s="11">
        <f t="shared" si="0"/>
        <v>1.9252345184593977</v>
      </c>
      <c r="N10" s="11">
        <v>2</v>
      </c>
    </row>
    <row r="11" spans="1:23" x14ac:dyDescent="0.35">
      <c r="H11" s="6">
        <v>350869045</v>
      </c>
      <c r="I11" t="s">
        <v>33</v>
      </c>
      <c r="J11" t="s">
        <v>12</v>
      </c>
      <c r="K11" s="2">
        <v>90808941</v>
      </c>
      <c r="L11" s="2">
        <v>155926942</v>
      </c>
      <c r="M11" s="11">
        <f t="shared" si="0"/>
        <v>1.7170879902673901</v>
      </c>
      <c r="N11" s="11">
        <v>1.38</v>
      </c>
    </row>
    <row r="12" spans="1:23" x14ac:dyDescent="0.35">
      <c r="H12" s="6">
        <v>314379459</v>
      </c>
      <c r="I12" t="s">
        <v>32</v>
      </c>
      <c r="J12" t="s">
        <v>12</v>
      </c>
      <c r="K12" s="2">
        <v>92825686</v>
      </c>
      <c r="L12" s="2">
        <v>162901015</v>
      </c>
      <c r="M12" s="11">
        <f t="shared" si="0"/>
        <v>1.7549131282477137</v>
      </c>
      <c r="N12" s="11">
        <v>1.35</v>
      </c>
    </row>
    <row r="13" spans="1:23" x14ac:dyDescent="0.35">
      <c r="H13" s="6">
        <v>250965212</v>
      </c>
      <c r="I13" t="s">
        <v>13</v>
      </c>
      <c r="J13" t="s">
        <v>12</v>
      </c>
      <c r="K13" s="2">
        <v>82164260</v>
      </c>
      <c r="L13" s="2">
        <v>119999022</v>
      </c>
      <c r="M13" s="11">
        <f t="shared" si="0"/>
        <v>1.4604771222913711</v>
      </c>
      <c r="N13" s="11">
        <v>0.92</v>
      </c>
    </row>
    <row r="14" spans="1:23" x14ac:dyDescent="0.35">
      <c r="H14" s="6">
        <v>381359081</v>
      </c>
      <c r="I14" t="s">
        <v>11</v>
      </c>
      <c r="J14" t="s">
        <v>12</v>
      </c>
      <c r="K14" s="2">
        <v>46521102</v>
      </c>
      <c r="L14" s="2">
        <v>77615874</v>
      </c>
      <c r="M14" s="11">
        <f t="shared" si="0"/>
        <v>1.668401449303587</v>
      </c>
      <c r="N14" s="11">
        <v>1.06</v>
      </c>
    </row>
    <row r="16" spans="1:23" x14ac:dyDescent="0.35">
      <c r="N16">
        <f>CORREL(M3:M14,N3:N14)</f>
        <v>0.69177684143629214</v>
      </c>
      <c r="P16" s="9" t="s">
        <v>151</v>
      </c>
      <c r="T16" t="s">
        <v>152</v>
      </c>
      <c r="U16" t="s">
        <v>146</v>
      </c>
      <c r="V16" t="s">
        <v>154</v>
      </c>
      <c r="W16" t="s">
        <v>155</v>
      </c>
    </row>
    <row r="17" spans="20:24" x14ac:dyDescent="0.35">
      <c r="T17" t="s">
        <v>153</v>
      </c>
      <c r="U17">
        <v>68674480</v>
      </c>
      <c r="V17">
        <v>33507245</v>
      </c>
      <c r="W17">
        <f>U17/V17</f>
        <v>2.0495412260840902</v>
      </c>
      <c r="X17" s="9" t="s">
        <v>156</v>
      </c>
    </row>
  </sheetData>
  <hyperlinks>
    <hyperlink ref="A8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Doc</vt:lpstr>
      <vt:lpstr>HistSub</vt:lpstr>
      <vt:lpstr>Tuition</vt:lpstr>
      <vt:lpstr>Comparing</vt:lpstr>
      <vt:lpstr>Replicating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2018-01-25T18:59:04Z</dcterms:created>
  <dcterms:modified xsi:type="dcterms:W3CDTF">2018-04-03T14:46:58Z</dcterms:modified>
</cp:coreProperties>
</file>